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545"/>
  </bookViews>
  <sheets>
    <sheet name="Fig 5.8 Waste PJ GHG " sheetId="1" r:id="rId1"/>
    <sheet name="Fig 5.8 waste techn pathw GHG" sheetId="2" r:id="rId2"/>
  </sheets>
  <externalReferences>
    <externalReference r:id="rId3"/>
    <externalReference r:id="rId4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[0]!AddToolbar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H46" i="2" l="1"/>
  <c r="H44" i="2"/>
  <c r="H41" i="2"/>
  <c r="H38" i="2"/>
  <c r="H35" i="2"/>
  <c r="E7" i="2"/>
  <c r="G20" i="1"/>
  <c r="J20" i="1" s="1"/>
  <c r="M20" i="1" s="1"/>
  <c r="F20" i="1"/>
  <c r="I20" i="1" s="1"/>
  <c r="L20" i="1" s="1"/>
  <c r="E20" i="1"/>
  <c r="H20" i="1" s="1"/>
  <c r="K20" i="1" s="1"/>
  <c r="G19" i="1"/>
  <c r="H7" i="2" s="1"/>
  <c r="F19" i="1"/>
  <c r="I19" i="1" s="1"/>
  <c r="L19" i="1" s="1"/>
  <c r="E19" i="1"/>
  <c r="H5" i="2" s="1"/>
  <c r="G18" i="1"/>
  <c r="J18" i="1" s="1"/>
  <c r="M18" i="1" s="1"/>
  <c r="F18" i="1"/>
  <c r="G6" i="2" s="1"/>
  <c r="E18" i="1"/>
  <c r="H18" i="1" s="1"/>
  <c r="K18" i="1" s="1"/>
  <c r="G17" i="1"/>
  <c r="F7" i="2" s="1"/>
  <c r="F17" i="1"/>
  <c r="I17" i="1" s="1"/>
  <c r="L17" i="1" s="1"/>
  <c r="E17" i="1"/>
  <c r="F5" i="2" s="1"/>
  <c r="J16" i="1"/>
  <c r="F16" i="1"/>
  <c r="E6" i="2" s="1"/>
  <c r="E16" i="1"/>
  <c r="E21" i="1" s="1"/>
  <c r="D27" i="1" s="1"/>
  <c r="G10" i="1"/>
  <c r="D7" i="2" s="1"/>
  <c r="F10" i="1"/>
  <c r="D6" i="2" s="1"/>
  <c r="E10" i="1"/>
  <c r="D5" i="2" s="1"/>
  <c r="J9" i="1"/>
  <c r="M9" i="1" s="1"/>
  <c r="G9" i="1"/>
  <c r="G8" i="1"/>
  <c r="J8" i="1" s="1"/>
  <c r="M8" i="1" s="1"/>
  <c r="F8" i="1"/>
  <c r="I8" i="1" s="1"/>
  <c r="L8" i="1" s="1"/>
  <c r="E8" i="1"/>
  <c r="H8" i="1" s="1"/>
  <c r="K8" i="1" s="1"/>
  <c r="G7" i="1"/>
  <c r="J7" i="1" s="1"/>
  <c r="M7" i="1" s="1"/>
  <c r="F7" i="1"/>
  <c r="C6" i="2" s="1"/>
  <c r="G6" i="1"/>
  <c r="B7" i="2" s="1"/>
  <c r="F6" i="1"/>
  <c r="I6" i="1" s="1"/>
  <c r="E6" i="1"/>
  <c r="B5" i="2" s="1"/>
  <c r="J6" i="1" l="1"/>
  <c r="M6" i="1" s="1"/>
  <c r="H6" i="1"/>
  <c r="K6" i="1" s="1"/>
  <c r="L6" i="1"/>
  <c r="I7" i="1"/>
  <c r="L7" i="1" s="1"/>
  <c r="I10" i="1"/>
  <c r="L10" i="1" s="1"/>
  <c r="F11" i="1"/>
  <c r="C28" i="1" s="1"/>
  <c r="H16" i="1"/>
  <c r="H17" i="1"/>
  <c r="K17" i="1" s="1"/>
  <c r="J17" i="1"/>
  <c r="M17" i="1" s="1"/>
  <c r="I18" i="1"/>
  <c r="L18" i="1" s="1"/>
  <c r="H19" i="1"/>
  <c r="K19" i="1" s="1"/>
  <c r="J19" i="1"/>
  <c r="M19" i="1" s="1"/>
  <c r="F21" i="1"/>
  <c r="D28" i="1" s="1"/>
  <c r="C5" i="2"/>
  <c r="E5" i="2"/>
  <c r="G5" i="2"/>
  <c r="B6" i="2"/>
  <c r="F6" i="2"/>
  <c r="H6" i="2"/>
  <c r="C7" i="2"/>
  <c r="G7" i="2"/>
  <c r="H10" i="1"/>
  <c r="K10" i="1" s="1"/>
  <c r="J10" i="1"/>
  <c r="M10" i="1" s="1"/>
  <c r="E11" i="1"/>
  <c r="C27" i="1" s="1"/>
  <c r="F27" i="1" s="1"/>
  <c r="G11" i="1"/>
  <c r="C29" i="1" s="1"/>
  <c r="I16" i="1"/>
  <c r="G21" i="1"/>
  <c r="D29" i="1" s="1"/>
  <c r="I21" i="1" l="1"/>
  <c r="L16" i="1"/>
  <c r="J11" i="1"/>
  <c r="F28" i="1"/>
  <c r="I11" i="1"/>
  <c r="F29" i="1"/>
  <c r="K16" i="1"/>
  <c r="H21" i="1"/>
  <c r="H11" i="1"/>
  <c r="J21" i="1"/>
  <c r="M21" i="1" l="1"/>
  <c r="H29" i="1"/>
  <c r="L29" i="1" s="1"/>
  <c r="K21" i="1"/>
  <c r="H27" i="1"/>
  <c r="L27" i="1" s="1"/>
  <c r="G27" i="1"/>
  <c r="K11" i="1"/>
  <c r="G28" i="1"/>
  <c r="L11" i="1"/>
  <c r="G29" i="1"/>
  <c r="M11" i="1"/>
  <c r="H28" i="1"/>
  <c r="L28" i="1" s="1"/>
  <c r="L21" i="1"/>
  <c r="J29" i="1" l="1"/>
  <c r="N29" i="1" s="1"/>
  <c r="K29" i="1"/>
  <c r="K28" i="1"/>
  <c r="J28" i="1"/>
  <c r="N28" i="1" s="1"/>
  <c r="J27" i="1"/>
  <c r="N27" i="1" s="1"/>
  <c r="K27" i="1"/>
</calcChain>
</file>

<file path=xl/sharedStrings.xml><?xml version="1.0" encoding="utf-8"?>
<sst xmlns="http://schemas.openxmlformats.org/spreadsheetml/2006/main" count="291" uniqueCount="109">
  <si>
    <t>Waste heat</t>
  </si>
  <si>
    <t>Total PJ</t>
  </si>
  <si>
    <t>Total ton CO2 eq</t>
  </si>
  <si>
    <t>Average emissions (Kg CO2 eq/GJ)</t>
  </si>
  <si>
    <t>Market</t>
  </si>
  <si>
    <t>Climate</t>
  </si>
  <si>
    <t>Res. Eff./ Sustainability</t>
  </si>
  <si>
    <t>used fat/oil</t>
  </si>
  <si>
    <t>liquid combustion(heat only)</t>
  </si>
  <si>
    <t>Post consumer wood</t>
  </si>
  <si>
    <t>Pelletisation</t>
  </si>
  <si>
    <t>Residential pellet boilers(medium)</t>
  </si>
  <si>
    <t>Residential pellet boilers(large))</t>
  </si>
  <si>
    <t>Residential pellet boilers(small)</t>
  </si>
  <si>
    <t xml:space="preserve">Co-gen small scale </t>
  </si>
  <si>
    <t>pelletisation</t>
  </si>
  <si>
    <t>Co gen heat and electricity</t>
  </si>
  <si>
    <t>Total</t>
  </si>
  <si>
    <t>Waste  electricity</t>
  </si>
  <si>
    <t>MSW (not landfill, composting)</t>
  </si>
  <si>
    <t>Combustion(electricity only)</t>
  </si>
  <si>
    <t>CHP</t>
  </si>
  <si>
    <t>verge grass</t>
  </si>
  <si>
    <t>biogas</t>
  </si>
  <si>
    <t>animal waste</t>
  </si>
  <si>
    <t>Waste</t>
  </si>
  <si>
    <t>total(PJ)</t>
  </si>
  <si>
    <t>total emissions (ton CO2 eq.)</t>
  </si>
  <si>
    <t>average emissions (kg  CO2 eq./GJ)</t>
  </si>
  <si>
    <t>heat</t>
  </si>
  <si>
    <t xml:space="preserve">electricity </t>
  </si>
  <si>
    <t>biofuels</t>
  </si>
  <si>
    <t>total</t>
  </si>
  <si>
    <t xml:space="preserve">Climate </t>
  </si>
  <si>
    <t xml:space="preserve">Res eff. /Sustainability </t>
  </si>
  <si>
    <t>Technologies, pathways for  waste</t>
  </si>
  <si>
    <t>Summary technologies Waste sector</t>
  </si>
  <si>
    <t>Combustion heat</t>
  </si>
  <si>
    <t>Consumer wood pellet boiler heat (small, medium, large)</t>
  </si>
  <si>
    <t>Cogeneration heat and electricity</t>
  </si>
  <si>
    <t>MSW combustion electricity</t>
  </si>
  <si>
    <t>MSW CHP</t>
  </si>
  <si>
    <t>Verge grass CHP</t>
  </si>
  <si>
    <t>Animal waste CHP</t>
  </si>
  <si>
    <t>`Market first` storyline</t>
  </si>
  <si>
    <t>`Climate focus` storyline</t>
  </si>
  <si>
    <t>`Resource efficiency` storyline</t>
  </si>
  <si>
    <t>heat output:</t>
  </si>
  <si>
    <t>comment 1 by OEKO</t>
  </si>
  <si>
    <t>comment 2 by OEKO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</si>
  <si>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eq g/MJ</t>
    </r>
    <r>
      <rPr>
        <b/>
        <vertAlign val="subscript"/>
        <sz val="10"/>
        <rFont val="Arial"/>
        <family val="2"/>
      </rPr>
      <t>out</t>
    </r>
  </si>
  <si>
    <t>extra emission harvesting and pelletising</t>
  </si>
  <si>
    <t>total for real emsions</t>
  </si>
  <si>
    <t>primary forest residues</t>
  </si>
  <si>
    <t>no upstream according to RED</t>
  </si>
  <si>
    <t>10 kWth</t>
  </si>
  <si>
    <t>Other industrial wood residues</t>
  </si>
  <si>
    <t>Woody Perennials</t>
  </si>
  <si>
    <t>assumed poplar SRC</t>
  </si>
  <si>
    <t>50 kWth</t>
  </si>
  <si>
    <t>0.5 MWth</t>
  </si>
  <si>
    <t>Primary forest residue</t>
  </si>
  <si>
    <t>chipping</t>
  </si>
  <si>
    <t>local heating plant-small scale (1MW)</t>
  </si>
  <si>
    <t>excludes heat distribution</t>
  </si>
  <si>
    <t>Perennials (woody)</t>
  </si>
  <si>
    <t>local heating plant-large scale (5MW)</t>
  </si>
  <si>
    <t>black liquor</t>
  </si>
  <si>
    <t>liquid combustion-heat</t>
  </si>
  <si>
    <t>onsite combustion for process heat assumed, with FGD</t>
  </si>
  <si>
    <t>boiler with 1 MWth assumed</t>
  </si>
  <si>
    <t>Waste ligno-cellulosic pellets heat part</t>
  </si>
  <si>
    <t>Co-gen small scale</t>
  </si>
  <si>
    <t>0.29 electricity per 1 unit heat</t>
  </si>
  <si>
    <t>1-5 MW</t>
  </si>
  <si>
    <t>electricity/CHP output, allocation to electricity only</t>
  </si>
  <si>
    <t>sawdust + sawmill by-products</t>
  </si>
  <si>
    <t>direct co-firing (coal process</t>
  </si>
  <si>
    <t>coal PP 800 MWel, 15% cofiring, only biomass share shown</t>
  </si>
  <si>
    <t>sawdust</t>
  </si>
  <si>
    <t>co-firing in a coal fired CHP plant</t>
  </si>
  <si>
    <t>coal SE 100 MWel, 15% cofiring, only biomass share shown</t>
  </si>
  <si>
    <t>CHP plant</t>
  </si>
  <si>
    <t>20 MWel cogen steam-turbine backpressure plant</t>
  </si>
  <si>
    <t>straw</t>
  </si>
  <si>
    <t>TOP straw</t>
  </si>
  <si>
    <t>direct co-firing</t>
  </si>
  <si>
    <t>coal PP 800 MWel, 10% cofiring, only biomass share shown</t>
  </si>
  <si>
    <t>o-firin in a coal fired CHP</t>
  </si>
  <si>
    <t>coal SE 100 MWel, 10% cofiring, only biomass share shown</t>
  </si>
  <si>
    <t>direct co-firing coal process</t>
  </si>
  <si>
    <t>assumed willow SRC</t>
  </si>
  <si>
    <t>Rapeseed</t>
  </si>
  <si>
    <t>oil extraction</t>
  </si>
  <si>
    <t>liquid combustion(electricity only)</t>
  </si>
  <si>
    <t>SVO assumed</t>
  </si>
  <si>
    <t>ICE dieselmotor 0.5 MWel</t>
  </si>
  <si>
    <t>soya import from XX</t>
  </si>
  <si>
    <t>SVO from AR assumed</t>
  </si>
  <si>
    <t>Sunflower</t>
  </si>
  <si>
    <t>CHP-liquid</t>
  </si>
  <si>
    <t>ICE cogen with dieselmotor 0.5 MWel</t>
  </si>
  <si>
    <t>50% biogenic share</t>
  </si>
  <si>
    <t>incineration assumed</t>
  </si>
  <si>
    <t>grass cuttings assumed</t>
  </si>
  <si>
    <t>ICE 500 kWel lean enginge</t>
  </si>
  <si>
    <t>liquid manure assumed</t>
  </si>
  <si>
    <t>dry manure</t>
  </si>
  <si>
    <t>Waste ligno-cellulosic pellets, electricity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</si>
</sst>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rgb="FF000000"/>
      <name val="Verdana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2" borderId="0"/>
    <xf numFmtId="0" fontId="1" fillId="0" borderId="0"/>
    <xf numFmtId="0" fontId="6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88">
    <xf numFmtId="0" fontId="0" fillId="2" borderId="0" xfId="0"/>
    <xf numFmtId="164" fontId="8" fillId="0" borderId="12" xfId="1" applyNumberFormat="1" applyFont="1" applyFill="1" applyBorder="1"/>
    <xf numFmtId="0" fontId="17" fillId="0" borderId="17" xfId="3" applyFont="1" applyFill="1" applyBorder="1" applyAlignment="1">
      <alignment horizontal="center"/>
    </xf>
    <xf numFmtId="0" fontId="17" fillId="0" borderId="14" xfId="3" applyFont="1" applyFill="1" applyBorder="1" applyAlignment="1">
      <alignment horizontal="center"/>
    </xf>
    <xf numFmtId="0" fontId="17" fillId="0" borderId="18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wrapText="1"/>
    </xf>
    <xf numFmtId="0" fontId="19" fillId="0" borderId="20" xfId="1" applyFont="1" applyFill="1" applyBorder="1"/>
    <xf numFmtId="0" fontId="19" fillId="0" borderId="21" xfId="1" applyFont="1" applyFill="1" applyBorder="1"/>
    <xf numFmtId="164" fontId="19" fillId="0" borderId="22" xfId="1" applyNumberFormat="1" applyFont="1" applyFill="1" applyBorder="1"/>
    <xf numFmtId="0" fontId="19" fillId="0" borderId="5" xfId="1" applyFont="1" applyFill="1" applyBorder="1"/>
    <xf numFmtId="0" fontId="19" fillId="0" borderId="23" xfId="1" applyFont="1" applyFill="1" applyBorder="1"/>
    <xf numFmtId="164" fontId="19" fillId="0" borderId="24" xfId="1" applyNumberFormat="1" applyFont="1" applyFill="1" applyBorder="1"/>
    <xf numFmtId="0" fontId="19" fillId="0" borderId="10" xfId="1" applyFont="1" applyFill="1" applyBorder="1"/>
    <xf numFmtId="0" fontId="19" fillId="0" borderId="25" xfId="1" applyFont="1" applyFill="1" applyBorder="1"/>
    <xf numFmtId="164" fontId="19" fillId="0" borderId="26" xfId="1" applyNumberFormat="1" applyFont="1" applyFill="1" applyBorder="1"/>
    <xf numFmtId="0" fontId="1" fillId="0" borderId="15" xfId="1" applyFill="1" applyBorder="1"/>
    <xf numFmtId="0" fontId="1" fillId="0" borderId="20" xfId="1" applyFill="1" applyBorder="1"/>
    <xf numFmtId="0" fontId="1" fillId="0" borderId="21" xfId="1" applyFill="1" applyBorder="1"/>
    <xf numFmtId="0" fontId="1" fillId="0" borderId="5" xfId="1" applyFill="1" applyBorder="1"/>
    <xf numFmtId="0" fontId="1" fillId="0" borderId="23" xfId="1" applyFill="1" applyBorder="1"/>
    <xf numFmtId="0" fontId="1" fillId="0" borderId="10" xfId="1" applyFill="1" applyBorder="1"/>
    <xf numFmtId="0" fontId="1" fillId="0" borderId="25" xfId="1" applyFill="1" applyBorder="1"/>
    <xf numFmtId="0" fontId="1" fillId="0" borderId="0" xfId="1" applyFill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7" fillId="0" borderId="4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8" fillId="0" borderId="5" xfId="1" applyFont="1" applyFill="1" applyBorder="1" applyAlignment="1">
      <alignment wrapText="1"/>
    </xf>
    <xf numFmtId="164" fontId="8" fillId="0" borderId="5" xfId="1" applyNumberFormat="1" applyFont="1" applyFill="1" applyBorder="1"/>
    <xf numFmtId="1" fontId="4" fillId="0" borderId="5" xfId="1" applyNumberFormat="1" applyFont="1" applyFill="1" applyBorder="1"/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0" fontId="9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wrapText="1"/>
    </xf>
    <xf numFmtId="1" fontId="8" fillId="0" borderId="5" xfId="1" applyNumberFormat="1" applyFont="1" applyFill="1" applyBorder="1"/>
    <xf numFmtId="0" fontId="9" fillId="0" borderId="7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wrapText="1"/>
    </xf>
    <xf numFmtId="164" fontId="8" fillId="0" borderId="8" xfId="1" applyNumberFormat="1" applyFont="1" applyFill="1" applyBorder="1"/>
    <xf numFmtId="0" fontId="10" fillId="0" borderId="9" xfId="2" applyFont="1" applyFill="1" applyBorder="1" applyAlignment="1">
      <alignment vertical="center" wrapText="1"/>
    </xf>
    <xf numFmtId="0" fontId="11" fillId="0" borderId="10" xfId="1" applyFont="1" applyFill="1" applyBorder="1" applyAlignment="1">
      <alignment wrapText="1"/>
    </xf>
    <xf numFmtId="164" fontId="11" fillId="0" borderId="10" xfId="1" applyNumberFormat="1" applyFont="1" applyFill="1" applyBorder="1"/>
    <xf numFmtId="164" fontId="5" fillId="0" borderId="10" xfId="1" applyNumberFormat="1" applyFont="1" applyFill="1" applyBorder="1"/>
    <xf numFmtId="164" fontId="5" fillId="0" borderId="11" xfId="1" applyNumberFormat="1" applyFont="1" applyFill="1" applyBorder="1"/>
    <xf numFmtId="0" fontId="2" fillId="0" borderId="0" xfId="1" applyFont="1" applyFill="1"/>
    <xf numFmtId="0" fontId="7" fillId="0" borderId="12" xfId="2" applyFont="1" applyFill="1" applyBorder="1" applyAlignment="1">
      <alignment vertical="center" wrapText="1"/>
    </xf>
    <xf numFmtId="0" fontId="8" fillId="0" borderId="12" xfId="1" applyFont="1" applyFill="1" applyBorder="1" applyAlignment="1">
      <alignment wrapText="1"/>
    </xf>
    <xf numFmtId="0" fontId="4" fillId="0" borderId="12" xfId="1" applyFont="1" applyFill="1" applyBorder="1"/>
    <xf numFmtId="164" fontId="4" fillId="0" borderId="12" xfId="1" applyNumberFormat="1" applyFont="1" applyFill="1" applyBorder="1"/>
    <xf numFmtId="0" fontId="4" fillId="0" borderId="2" xfId="1" applyFont="1" applyFill="1" applyBorder="1" applyAlignment="1">
      <alignment wrapText="1"/>
    </xf>
    <xf numFmtId="0" fontId="9" fillId="0" borderId="4" xfId="2" applyFont="1" applyFill="1" applyBorder="1" applyAlignment="1">
      <alignment vertical="center" wrapText="1"/>
    </xf>
    <xf numFmtId="0" fontId="11" fillId="0" borderId="10" xfId="1" applyFont="1" applyFill="1" applyBorder="1"/>
    <xf numFmtId="0" fontId="10" fillId="0" borderId="13" xfId="2" applyFont="1" applyFill="1" applyBorder="1" applyAlignment="1">
      <alignment vertical="center" wrapText="1"/>
    </xf>
    <xf numFmtId="0" fontId="12" fillId="0" borderId="12" xfId="1" applyFont="1" applyFill="1" applyBorder="1"/>
    <xf numFmtId="164" fontId="12" fillId="0" borderId="12" xfId="1" applyNumberFormat="1" applyFont="1" applyFill="1" applyBorder="1"/>
    <xf numFmtId="164" fontId="12" fillId="0" borderId="0" xfId="1" applyNumberFormat="1" applyFont="1" applyFill="1" applyBorder="1"/>
    <xf numFmtId="164" fontId="2" fillId="0" borderId="0" xfId="1" applyNumberFormat="1" applyFont="1" applyFill="1" applyBorder="1"/>
    <xf numFmtId="0" fontId="13" fillId="0" borderId="4" xfId="1" applyFont="1" applyFill="1" applyBorder="1" applyAlignment="1">
      <alignment vertical="center" wrapText="1"/>
    </xf>
    <xf numFmtId="164" fontId="1" fillId="0" borderId="5" xfId="1" applyNumberFormat="1" applyFill="1" applyBorder="1"/>
    <xf numFmtId="1" fontId="1" fillId="0" borderId="5" xfId="1" applyNumberFormat="1" applyFill="1" applyBorder="1"/>
    <xf numFmtId="0" fontId="1" fillId="0" borderId="5" xfId="1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0" fillId="0" borderId="5" xfId="0" applyFill="1" applyBorder="1"/>
    <xf numFmtId="0" fontId="15" fillId="0" borderId="14" xfId="1" applyFont="1" applyFill="1" applyBorder="1"/>
    <xf numFmtId="0" fontId="16" fillId="0" borderId="15" xfId="1" applyFont="1" applyFill="1" applyBorder="1"/>
    <xf numFmtId="0" fontId="16" fillId="0" borderId="16" xfId="1" applyFont="1" applyFill="1" applyBorder="1"/>
    <xf numFmtId="0" fontId="7" fillId="0" borderId="19" xfId="2" applyFont="1" applyFill="1" applyBorder="1" applyAlignment="1">
      <alignment vertical="center" wrapText="1"/>
    </xf>
    <xf numFmtId="164" fontId="1" fillId="0" borderId="0" xfId="1" applyNumberFormat="1" applyFill="1"/>
    <xf numFmtId="0" fontId="7" fillId="0" borderId="4" xfId="1" applyFont="1" applyFill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wrapText="1"/>
    </xf>
    <xf numFmtId="0" fontId="9" fillId="0" borderId="27" xfId="2" applyFont="1" applyFill="1" applyBorder="1" applyAlignment="1">
      <alignment vertical="center" wrapText="1"/>
    </xf>
    <xf numFmtId="0" fontId="1" fillId="0" borderId="12" xfId="1" applyFill="1" applyBorder="1"/>
    <xf numFmtId="0" fontId="1" fillId="0" borderId="28" xfId="1" applyFill="1" applyBorder="1"/>
    <xf numFmtId="0" fontId="20" fillId="0" borderId="14" xfId="2" applyFont="1" applyFill="1" applyBorder="1" applyAlignment="1">
      <alignment vertical="center"/>
    </xf>
    <xf numFmtId="0" fontId="1" fillId="0" borderId="16" xfId="1" applyFill="1" applyBorder="1"/>
    <xf numFmtId="0" fontId="1" fillId="0" borderId="18" xfId="1" applyFill="1" applyBorder="1"/>
    <xf numFmtId="0" fontId="9" fillId="0" borderId="19" xfId="2" applyFont="1" applyFill="1" applyBorder="1" applyAlignment="1">
      <alignment vertical="center" wrapText="1"/>
    </xf>
    <xf numFmtId="164" fontId="1" fillId="0" borderId="22" xfId="1" applyNumberFormat="1" applyFill="1" applyBorder="1"/>
    <xf numFmtId="164" fontId="1" fillId="0" borderId="24" xfId="1" applyNumberFormat="1" applyFill="1" applyBorder="1"/>
    <xf numFmtId="0" fontId="9" fillId="0" borderId="9" xfId="2" applyFont="1" applyFill="1" applyBorder="1" applyAlignment="1">
      <alignment vertical="center" wrapText="1"/>
    </xf>
    <xf numFmtId="164" fontId="1" fillId="0" borderId="26" xfId="1" applyNumberFormat="1" applyFill="1" applyBorder="1"/>
    <xf numFmtId="0" fontId="2" fillId="0" borderId="5" xfId="1" applyFont="1" applyFill="1" applyBorder="1" applyAlignment="1">
      <alignment wrapText="1"/>
    </xf>
    <xf numFmtId="0" fontId="1" fillId="0" borderId="5" xfId="1" applyFill="1" applyBorder="1" applyAlignment="1">
      <alignment horizontal="center" wrapText="1"/>
    </xf>
    <xf numFmtId="0" fontId="3" fillId="0" borderId="1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</cellXfs>
  <cellStyles count="9">
    <cellStyle name="Dezimal [0]_Budget" xfId="4"/>
    <cellStyle name="Dezimal_Budget" xfId="5"/>
    <cellStyle name="Normal" xfId="0" builtinId="0"/>
    <cellStyle name="Normal 2" xfId="1"/>
    <cellStyle name="Normal_Sheet1" xfId="2"/>
    <cellStyle name="Standard_Anpassen der Amortisation" xfId="6"/>
    <cellStyle name="Standard_OEKO (2011) GEMIS bioenergy process data 2020_ave_min_max" xfId="3"/>
    <cellStyle name="Währung [0]_Budget" xfId="7"/>
    <cellStyle name="Währung_Budge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5.8 waste techn pathw GHG'!$B$4</c:f>
              <c:strCache>
                <c:ptCount val="1"/>
                <c:pt idx="0">
                  <c:v>Combustion heat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GHG'!$B$5:$B$7</c:f>
              <c:numCache>
                <c:formatCode>0.0</c:formatCode>
                <c:ptCount val="3"/>
                <c:pt idx="0">
                  <c:v>100.5314083759193</c:v>
                </c:pt>
                <c:pt idx="1">
                  <c:v>50.322775200933762</c:v>
                </c:pt>
                <c:pt idx="2">
                  <c:v>23.146366959715532</c:v>
                </c:pt>
              </c:numCache>
            </c:numRef>
          </c:val>
        </c:ser>
        <c:ser>
          <c:idx val="1"/>
          <c:order val="1"/>
          <c:tx>
            <c:strRef>
              <c:f>'Fig 5.8 waste techn pathw GHG'!$C$4</c:f>
              <c:strCache>
                <c:ptCount val="1"/>
                <c:pt idx="0">
                  <c:v>Consumer wood pellet boiler heat (small, medium, large)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GHG'!$C$5:$C$7</c:f>
              <c:numCache>
                <c:formatCode>0.0</c:formatCode>
                <c:ptCount val="3"/>
                <c:pt idx="0">
                  <c:v>402.12563350367719</c:v>
                </c:pt>
                <c:pt idx="1">
                  <c:v>452.90497680840383</c:v>
                </c:pt>
                <c:pt idx="2">
                  <c:v>208.31730263743981</c:v>
                </c:pt>
              </c:numCache>
            </c:numRef>
          </c:val>
        </c:ser>
        <c:ser>
          <c:idx val="2"/>
          <c:order val="2"/>
          <c:tx>
            <c:strRef>
              <c:f>'Fig 5.8 waste techn pathw GHG'!$D$4</c:f>
              <c:strCache>
                <c:ptCount val="1"/>
                <c:pt idx="0">
                  <c:v>Cogeneration heat and electricity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GHG'!$D$5:$D$7</c:f>
              <c:numCache>
                <c:formatCode>0.0</c:formatCode>
                <c:ptCount val="3"/>
                <c:pt idx="0">
                  <c:v>141.24670576333554</c:v>
                </c:pt>
                <c:pt idx="1">
                  <c:v>188.27887872569821</c:v>
                </c:pt>
                <c:pt idx="2">
                  <c:v>175.09270678102354</c:v>
                </c:pt>
              </c:numCache>
            </c:numRef>
          </c:val>
        </c:ser>
        <c:ser>
          <c:idx val="3"/>
          <c:order val="3"/>
          <c:tx>
            <c:strRef>
              <c:f>'Fig 5.8 waste techn pathw GHG'!$E$4</c:f>
              <c:strCache>
                <c:ptCount val="1"/>
                <c:pt idx="0">
                  <c:v>MSW combustion electricity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GHG'!$E$5:$E$7</c:f>
              <c:numCache>
                <c:formatCode>0.0</c:formatCode>
                <c:ptCount val="3"/>
                <c:pt idx="0">
                  <c:v>225.99472922133688</c:v>
                </c:pt>
                <c:pt idx="1">
                  <c:v>112.96732723541891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 5.8 waste techn pathw GHG'!$F$4</c:f>
              <c:strCache>
                <c:ptCount val="1"/>
                <c:pt idx="0">
                  <c:v>MSW CHP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GHG'!$F$5:$F$7</c:f>
              <c:numCache>
                <c:formatCode>0.0</c:formatCode>
                <c:ptCount val="3"/>
                <c:pt idx="0">
                  <c:v>225.99472922133688</c:v>
                </c:pt>
                <c:pt idx="1">
                  <c:v>225.93465447083781</c:v>
                </c:pt>
                <c:pt idx="2">
                  <c:v>262.63906017153533</c:v>
                </c:pt>
              </c:numCache>
            </c:numRef>
          </c:val>
        </c:ser>
        <c:ser>
          <c:idx val="5"/>
          <c:order val="5"/>
          <c:tx>
            <c:strRef>
              <c:f>'Fig 5.8 waste techn pathw GHG'!$G$4</c:f>
              <c:strCache>
                <c:ptCount val="1"/>
                <c:pt idx="0">
                  <c:v>Verge grass CHP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GHG'!$G$5:$G$7</c:f>
              <c:numCache>
                <c:formatCode>0.0</c:formatCode>
                <c:ptCount val="3"/>
                <c:pt idx="0">
                  <c:v>56.498682305334221</c:v>
                </c:pt>
                <c:pt idx="1">
                  <c:v>56.483663617709453</c:v>
                </c:pt>
                <c:pt idx="2">
                  <c:v>105.05562406861414</c:v>
                </c:pt>
              </c:numCache>
            </c:numRef>
          </c:val>
        </c:ser>
        <c:ser>
          <c:idx val="6"/>
          <c:order val="6"/>
          <c:tx>
            <c:strRef>
              <c:f>'Fig 5.8 waste techn pathw GHG'!$H$4</c:f>
              <c:strCache>
                <c:ptCount val="1"/>
                <c:pt idx="0">
                  <c:v>Animal waste CHP</c:v>
                </c:pt>
              </c:strCache>
            </c:strRef>
          </c:tx>
          <c:invertIfNegative val="0"/>
          <c:cat>
            <c:strRef>
              <c:f>'Fig 5.8 waste techn pathw GHG'!$A$5:$A$7</c:f>
              <c:strCache>
                <c:ptCount val="3"/>
                <c:pt idx="0">
                  <c:v>`Market first` storyline</c:v>
                </c:pt>
                <c:pt idx="1">
                  <c:v>`Climate focus` storyline</c:v>
                </c:pt>
                <c:pt idx="2">
                  <c:v>`Resource efficiency` storyline</c:v>
                </c:pt>
              </c:strCache>
            </c:strRef>
          </c:cat>
          <c:val>
            <c:numRef>
              <c:f>'Fig 5.8 waste techn pathw GHG'!$H$5:$H$7</c:f>
              <c:numCache>
                <c:formatCode>0.0</c:formatCode>
                <c:ptCount val="3"/>
                <c:pt idx="0">
                  <c:v>56.498682305334221</c:v>
                </c:pt>
                <c:pt idx="1">
                  <c:v>169.45099085312836</c:v>
                </c:pt>
                <c:pt idx="2">
                  <c:v>157.58343610292118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78144"/>
        <c:axId val="110279680"/>
      </c:barChart>
      <c:catAx>
        <c:axId val="11027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79680"/>
        <c:crosses val="autoZero"/>
        <c:auto val="1"/>
        <c:lblAlgn val="ctr"/>
        <c:lblOffset val="100"/>
        <c:noMultiLvlLbl val="0"/>
      </c:catAx>
      <c:valAx>
        <c:axId val="1102796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0278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119062</xdr:rowOff>
    </xdr:from>
    <xdr:to>
      <xdr:col>3</xdr:col>
      <xdr:colOff>1838325</xdr:colOff>
      <xdr:row>31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final%20to%20Mona/GraphMetadata_EEA_bioenergy_0702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Graph_metadata_sheets_EEA_bioE_Fig%2057_forest_%20Fig58_waste_0705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Table 3.1"/>
      <sheetName val="Data Table 3.1"/>
      <sheetName val="Metadata Table 4.1"/>
      <sheetName val="Data Table 4.1"/>
      <sheetName val="Metadata Fig 5.1"/>
      <sheetName val="Metadata Fig. 5.2"/>
      <sheetName val="Metadata Fig 5.3"/>
      <sheetName val="Metadata Fig 5.4"/>
      <sheetName val="Metadata Fig 5.5"/>
      <sheetName val="Metadata Table 5.1"/>
      <sheetName val="Metadata Table 5.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 Fig 5.7"/>
      <sheetName val="Fig 5.7 Forest pot PJ GHG"/>
      <sheetName val="Fig 5.7 forest techn pathw GHG"/>
      <sheetName val="Metadata Fig 5.8"/>
      <sheetName val="Fig 5.8 Waste PJ GHG "/>
      <sheetName val="Fig 5.8 waste techn pathw GHG"/>
    </sheetNames>
    <sheetDataSet>
      <sheetData sheetId="0"/>
      <sheetData sheetId="1">
        <row r="27">
          <cell r="H27">
            <v>564.98682305334216</v>
          </cell>
        </row>
        <row r="28">
          <cell r="H28">
            <v>564.83663617709453</v>
          </cell>
        </row>
        <row r="29">
          <cell r="H29">
            <v>525.27812034307067</v>
          </cell>
        </row>
        <row r="35">
          <cell r="I35">
            <v>502.65704187959648</v>
          </cell>
          <cell r="J35">
            <v>141.24670576333554</v>
          </cell>
        </row>
        <row r="36">
          <cell r="I36">
            <v>503.22775200933756</v>
          </cell>
          <cell r="J36">
            <v>188.27887872569818</v>
          </cell>
        </row>
        <row r="37">
          <cell r="I37">
            <v>231.4636695971553</v>
          </cell>
          <cell r="J37">
            <v>175.09270678102354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9"/>
  <sheetViews>
    <sheetView tabSelected="1" workbookViewId="0"/>
  </sheetViews>
  <sheetFormatPr defaultRowHeight="15" x14ac:dyDescent="0.25"/>
  <cols>
    <col min="1" max="1" width="9.140625" style="22"/>
    <col min="2" max="2" width="18.140625" style="22" customWidth="1"/>
    <col min="3" max="9" width="9.140625" style="22"/>
    <col min="10" max="10" width="10.5703125" style="22" customWidth="1"/>
    <col min="11" max="12" width="9.140625" style="22"/>
    <col min="13" max="13" width="19.42578125" style="22" bestFit="1" customWidth="1"/>
    <col min="14" max="16384" width="9.140625" style="22"/>
  </cols>
  <sheetData>
    <row r="2" spans="2:30" ht="15.75" thickBot="1" x14ac:dyDescent="0.3"/>
    <row r="3" spans="2:30" x14ac:dyDescent="0.25">
      <c r="B3" s="84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30" x14ac:dyDescent="0.25">
      <c r="B4" s="85"/>
      <c r="C4" s="25"/>
      <c r="D4" s="25"/>
      <c r="E4" s="86" t="s">
        <v>1</v>
      </c>
      <c r="F4" s="86"/>
      <c r="G4" s="86"/>
      <c r="H4" s="86" t="s">
        <v>2</v>
      </c>
      <c r="I4" s="86"/>
      <c r="J4" s="86"/>
      <c r="K4" s="86" t="s">
        <v>3</v>
      </c>
      <c r="L4" s="86"/>
      <c r="M4" s="87"/>
    </row>
    <row r="5" spans="2:30" x14ac:dyDescent="0.25">
      <c r="B5" s="85"/>
      <c r="C5" s="25"/>
      <c r="D5" s="25"/>
      <c r="E5" s="25" t="s">
        <v>4</v>
      </c>
      <c r="F5" s="25" t="s">
        <v>5</v>
      </c>
      <c r="G5" s="25" t="s">
        <v>6</v>
      </c>
      <c r="H5" s="25" t="s">
        <v>4</v>
      </c>
      <c r="I5" s="25" t="s">
        <v>5</v>
      </c>
      <c r="J5" s="25" t="s">
        <v>6</v>
      </c>
      <c r="K5" s="25" t="s">
        <v>4</v>
      </c>
      <c r="L5" s="25" t="s">
        <v>5</v>
      </c>
      <c r="M5" s="25" t="s">
        <v>6</v>
      </c>
    </row>
    <row r="6" spans="2:30" ht="48.75" x14ac:dyDescent="0.25">
      <c r="B6" s="26" t="s">
        <v>7</v>
      </c>
      <c r="C6" s="27" t="s">
        <v>7</v>
      </c>
      <c r="D6" s="28" t="s">
        <v>8</v>
      </c>
      <c r="E6" s="29">
        <f>0.2*'[2]Fig 5.7 Forest pot PJ GHG'!$I35</f>
        <v>100.5314083759193</v>
      </c>
      <c r="F6" s="29">
        <f>0.1*'[2]Fig 5.7 Forest pot PJ GHG'!$I$36</f>
        <v>50.322775200933762</v>
      </c>
      <c r="G6" s="29">
        <f>0.1*'[2]Fig 5.7 Forest pot PJ GHG'!$I$37</f>
        <v>23.146366959715532</v>
      </c>
      <c r="H6" s="30">
        <f>(E6*1000)*'Fig 5.8 waste techn pathw GHG'!$F$49</f>
        <v>92294.895220532329</v>
      </c>
      <c r="I6" s="30">
        <f>(F6*1000)*'Fig 5.8 waste techn pathw GHG'!$F$49</f>
        <v>46199.842809415059</v>
      </c>
      <c r="J6" s="30">
        <f>(G6*1000)*'Fig 5.8 waste techn pathw GHG'!$F$49</f>
        <v>21249.990901297777</v>
      </c>
      <c r="K6" s="31">
        <f>H6/(E6*1000)</f>
        <v>0.91807024999999998</v>
      </c>
      <c r="L6" s="31">
        <f>I6/(F6*1000)</f>
        <v>0.91807024999999998</v>
      </c>
      <c r="M6" s="32">
        <f>J6/(G6*1000)</f>
        <v>0.91807024999999998</v>
      </c>
    </row>
    <row r="7" spans="2:30" ht="48.75" x14ac:dyDescent="0.25">
      <c r="B7" s="33" t="s">
        <v>9</v>
      </c>
      <c r="C7" s="34" t="s">
        <v>10</v>
      </c>
      <c r="D7" s="34" t="s">
        <v>11</v>
      </c>
      <c r="E7" s="31"/>
      <c r="F7" s="29">
        <f>0.4*'[2]Fig 5.7 Forest pot PJ GHG'!$I$36</f>
        <v>201.29110080373505</v>
      </c>
      <c r="G7" s="29">
        <f>0.4*'[2]Fig 5.7 Forest pot PJ GHG'!$I$37</f>
        <v>92.585467838862129</v>
      </c>
      <c r="H7" s="30"/>
      <c r="I7" s="30">
        <f>(F7*1000)*'Fig 5.8 waste techn pathw GHG'!$F$39</f>
        <v>1325156.6804685076</v>
      </c>
      <c r="J7" s="30">
        <f>(G7*1000)*'Fig 5.8 waste techn pathw GHG'!$F$39</f>
        <v>609516.51976207842</v>
      </c>
      <c r="K7" s="31"/>
      <c r="L7" s="31">
        <f>I7/(F7*1000)</f>
        <v>6.5832849797000002</v>
      </c>
      <c r="M7" s="32">
        <f>J7/(G7*1000)</f>
        <v>6.5832849796999993</v>
      </c>
    </row>
    <row r="8" spans="2:30" ht="48.75" x14ac:dyDescent="0.25">
      <c r="B8" s="33" t="s">
        <v>9</v>
      </c>
      <c r="C8" s="34" t="s">
        <v>10</v>
      </c>
      <c r="D8" s="34" t="s">
        <v>12</v>
      </c>
      <c r="E8" s="31">
        <f>0.8*'[2]Fig 5.7 Forest pot PJ GHG'!$I35</f>
        <v>402.12563350367719</v>
      </c>
      <c r="F8" s="29">
        <f>0.5*'[2]Fig 5.7 Forest pot PJ GHG'!$I$36</f>
        <v>251.61387600466878</v>
      </c>
      <c r="G8" s="29">
        <f>0.1*'[2]Fig 5.7 Forest pot PJ GHG'!$I$37</f>
        <v>23.146366959715532</v>
      </c>
      <c r="H8" s="30">
        <f>(E8*1000)*'Fig 5.8 waste techn pathw GHG'!$F$42</f>
        <v>2442324.9389463002</v>
      </c>
      <c r="I8" s="30">
        <f>(F8*1000)*'Fig 5.8 waste techn pathw GHG'!$F$42</f>
        <v>1528186.201403958</v>
      </c>
      <c r="J8" s="30">
        <f>(G8*1000)*'Fig 5.8 waste techn pathw GHG'!$F$42</f>
        <v>140580.317596687</v>
      </c>
      <c r="K8" s="31">
        <f>H8/(E8*1000)</f>
        <v>6.0735370626999998</v>
      </c>
      <c r="L8" s="31">
        <f>I8/(F8*1000)</f>
        <v>6.0735370626999998</v>
      </c>
      <c r="M8" s="32">
        <f>J8/(G8*1000)</f>
        <v>6.0735370627000007</v>
      </c>
    </row>
    <row r="9" spans="2:30" ht="48.75" x14ac:dyDescent="0.25">
      <c r="B9" s="33" t="s">
        <v>9</v>
      </c>
      <c r="C9" s="28" t="s">
        <v>10</v>
      </c>
      <c r="D9" s="28" t="s">
        <v>13</v>
      </c>
      <c r="E9" s="29"/>
      <c r="F9" s="29"/>
      <c r="G9" s="29">
        <f>0.4*'[2]Fig 5.7 Forest pot PJ GHG'!$I$37</f>
        <v>92.585467838862129</v>
      </c>
      <c r="H9" s="35"/>
      <c r="I9" s="35"/>
      <c r="J9" s="30">
        <f>(G9*1000)*'Fig 5.8 waste techn pathw GHG'!F36</f>
        <v>640608.2415137908</v>
      </c>
      <c r="K9" s="31"/>
      <c r="L9" s="31"/>
      <c r="M9" s="32">
        <f>J9/(G9*1000)</f>
        <v>6.9191014148000001</v>
      </c>
    </row>
    <row r="10" spans="2:30" ht="36.75" x14ac:dyDescent="0.25">
      <c r="B10" s="36" t="s">
        <v>14</v>
      </c>
      <c r="C10" s="37" t="s">
        <v>15</v>
      </c>
      <c r="D10" s="37" t="s">
        <v>16</v>
      </c>
      <c r="E10" s="38">
        <f>60/85*'[2]Fig 5.7 Forest pot PJ GHG'!$J$35</f>
        <v>99.703557009413331</v>
      </c>
      <c r="F10" s="38">
        <f>60/85*'[2]Fig 5.7 Forest pot PJ GHG'!$J$36</f>
        <v>132.90273792402226</v>
      </c>
      <c r="G10" s="38">
        <f>60/85*'[2]Fig 5.7 Forest pot PJ GHG'!$J$37</f>
        <v>123.59485184542839</v>
      </c>
      <c r="H10" s="30">
        <f>(E10*1000)*'Fig 5.8 waste techn pathw GHG'!$H$50</f>
        <v>2791699.596263573</v>
      </c>
      <c r="I10" s="30">
        <f>(F10*1000)*'Fig 5.8 waste techn pathw GHG'!$H$50</f>
        <v>3721276.661872623</v>
      </c>
      <c r="J10" s="30">
        <f>(G10*1000)*'Fig 5.8 waste techn pathw GHG'!$H$50</f>
        <v>3460655.8516719951</v>
      </c>
      <c r="K10" s="31">
        <f>H10/(E10*1000)</f>
        <v>28</v>
      </c>
      <c r="L10" s="31">
        <f>I10/(F10*1000)</f>
        <v>28</v>
      </c>
      <c r="M10" s="32">
        <f>J10/(G10*1000)</f>
        <v>28</v>
      </c>
    </row>
    <row r="11" spans="2:30" ht="15.75" thickBot="1" x14ac:dyDescent="0.3">
      <c r="B11" s="39" t="s">
        <v>17</v>
      </c>
      <c r="C11" s="40"/>
      <c r="D11" s="40"/>
      <c r="E11" s="41">
        <f t="shared" ref="E11:J11" si="0">SUM(E6:E10)</f>
        <v>602.36059888900979</v>
      </c>
      <c r="F11" s="41">
        <f t="shared" si="0"/>
        <v>636.13048993335985</v>
      </c>
      <c r="G11" s="41">
        <f t="shared" si="0"/>
        <v>355.0585214425837</v>
      </c>
      <c r="H11" s="41">
        <f t="shared" si="0"/>
        <v>5326319.4304304058</v>
      </c>
      <c r="I11" s="41">
        <f t="shared" si="0"/>
        <v>6620819.3865545038</v>
      </c>
      <c r="J11" s="41">
        <f t="shared" si="0"/>
        <v>4872610.9214458494</v>
      </c>
      <c r="K11" s="42">
        <f>H11/(E11*1000)</f>
        <v>8.842410078372053</v>
      </c>
      <c r="L11" s="42">
        <f>I11/(F11*1000)</f>
        <v>10.407957944679072</v>
      </c>
      <c r="M11" s="43">
        <f>J11/(G11*1000)</f>
        <v>13.723402276471758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0" ht="15.75" thickBot="1" x14ac:dyDescent="0.3">
      <c r="B12" s="45"/>
      <c r="C12" s="46"/>
      <c r="D12" s="46"/>
      <c r="E12" s="1"/>
      <c r="F12" s="1"/>
      <c r="G12" s="1"/>
      <c r="H12" s="47"/>
      <c r="I12" s="47"/>
      <c r="J12" s="47"/>
      <c r="K12" s="48"/>
      <c r="L12" s="48"/>
      <c r="M12" s="48"/>
    </row>
    <row r="13" spans="2:30" x14ac:dyDescent="0.25">
      <c r="B13" s="84" t="s">
        <v>18</v>
      </c>
      <c r="C13" s="49"/>
      <c r="D13" s="49"/>
      <c r="E13" s="23"/>
      <c r="F13" s="23"/>
      <c r="G13" s="23"/>
      <c r="H13" s="23"/>
      <c r="I13" s="23"/>
      <c r="J13" s="23"/>
      <c r="K13" s="23"/>
      <c r="L13" s="23"/>
      <c r="M13" s="24"/>
    </row>
    <row r="14" spans="2:30" x14ac:dyDescent="0.25">
      <c r="B14" s="85"/>
      <c r="C14" s="34"/>
      <c r="D14" s="34"/>
      <c r="E14" s="86" t="s">
        <v>1</v>
      </c>
      <c r="F14" s="86"/>
      <c r="G14" s="86"/>
      <c r="H14" s="86" t="s">
        <v>2</v>
      </c>
      <c r="I14" s="86"/>
      <c r="J14" s="86"/>
      <c r="K14" s="86" t="s">
        <v>3</v>
      </c>
      <c r="L14" s="86"/>
      <c r="M14" s="87"/>
    </row>
    <row r="15" spans="2:30" x14ac:dyDescent="0.25">
      <c r="B15" s="85"/>
      <c r="C15" s="34"/>
      <c r="D15" s="34"/>
      <c r="E15" s="25" t="s">
        <v>4</v>
      </c>
      <c r="F15" s="25" t="s">
        <v>5</v>
      </c>
      <c r="G15" s="25" t="s">
        <v>6</v>
      </c>
      <c r="H15" s="25" t="s">
        <v>4</v>
      </c>
      <c r="I15" s="25" t="s">
        <v>5</v>
      </c>
      <c r="J15" s="25" t="s">
        <v>6</v>
      </c>
      <c r="K15" s="25" t="s">
        <v>4</v>
      </c>
      <c r="L15" s="25" t="s">
        <v>5</v>
      </c>
      <c r="M15" s="25" t="s">
        <v>6</v>
      </c>
    </row>
    <row r="16" spans="2:30" ht="36.75" x14ac:dyDescent="0.25">
      <c r="B16" s="50" t="s">
        <v>19</v>
      </c>
      <c r="C16" s="34"/>
      <c r="D16" s="34" t="s">
        <v>20</v>
      </c>
      <c r="E16" s="29">
        <f>0.4*'[2]Fig 5.7 Forest pot PJ GHG'!$H$27</f>
        <v>225.99472922133688</v>
      </c>
      <c r="F16" s="29">
        <f>0.2*'[2]Fig 5.7 Forest pot PJ GHG'!$H$28</f>
        <v>112.96732723541891</v>
      </c>
      <c r="G16" s="29"/>
      <c r="H16" s="30">
        <f>(E16*1000)*'Fig 5.8 waste techn pathw GHG'!$F70</f>
        <v>62560233.454682551</v>
      </c>
      <c r="I16" s="30">
        <f>(F16*1000)*'Fig 5.8 waste techn pathw GHG'!$F70</f>
        <v>31271801.731613491</v>
      </c>
      <c r="J16" s="30">
        <f>(G16*1000)*'Fig 5.8 waste techn pathw GHG'!$F$49</f>
        <v>0</v>
      </c>
      <c r="K16" s="31">
        <f t="shared" ref="K16:L21" si="1">H16/(E16*1000)</f>
        <v>276.82164832000001</v>
      </c>
      <c r="L16" s="31">
        <f t="shared" si="1"/>
        <v>276.82164832000001</v>
      </c>
      <c r="M16" s="32"/>
    </row>
    <row r="17" spans="2:14" ht="24" x14ac:dyDescent="0.25">
      <c r="B17" s="50" t="s">
        <v>19</v>
      </c>
      <c r="C17" s="34"/>
      <c r="D17" s="34" t="s">
        <v>21</v>
      </c>
      <c r="E17" s="29">
        <f>0.4*'[2]Fig 5.7 Forest pot PJ GHG'!$H$27</f>
        <v>225.99472922133688</v>
      </c>
      <c r="F17" s="29">
        <f>0.4*'[2]Fig 5.7 Forest pot PJ GHG'!$H$28</f>
        <v>225.93465447083781</v>
      </c>
      <c r="G17" s="29">
        <f>0.5*'[2]Fig 5.7 Forest pot PJ GHG'!$H$29</f>
        <v>262.63906017153533</v>
      </c>
      <c r="H17" s="30">
        <f>(E17*1000)*'Fig 5.8 waste techn pathw GHG'!$F$71</f>
        <v>34755641.702914886</v>
      </c>
      <c r="I17" s="30">
        <f>(F17*1000)*'Fig 5.8 waste techn pathw GHG'!$F$71</f>
        <v>34746402.830349438</v>
      </c>
      <c r="J17" s="30">
        <f>(G17*1000)*'Fig 5.8 waste techn pathw GHG'!$F$71</f>
        <v>40391159.13881395</v>
      </c>
      <c r="K17" s="31">
        <f t="shared" si="1"/>
        <v>153.78961192</v>
      </c>
      <c r="L17" s="31">
        <f t="shared" si="1"/>
        <v>153.78961192</v>
      </c>
      <c r="M17" s="32">
        <f>J17/(G17*1000)</f>
        <v>153.78961192</v>
      </c>
    </row>
    <row r="18" spans="2:14" x14ac:dyDescent="0.25">
      <c r="B18" s="50" t="s">
        <v>22</v>
      </c>
      <c r="C18" s="34" t="s">
        <v>23</v>
      </c>
      <c r="D18" s="34" t="s">
        <v>21</v>
      </c>
      <c r="E18" s="29">
        <f>0.1*'[2]Fig 5.7 Forest pot PJ GHG'!$H$27</f>
        <v>56.498682305334221</v>
      </c>
      <c r="F18" s="29">
        <f>0.1*'[2]Fig 5.7 Forest pot PJ GHG'!$H$28</f>
        <v>56.483663617709453</v>
      </c>
      <c r="G18" s="29">
        <f>0.2*'[2]Fig 5.7 Forest pot PJ GHG'!$H$29</f>
        <v>105.05562406861414</v>
      </c>
      <c r="H18" s="30">
        <f>(E18*1000)*'Fig 5.8 waste techn pathw GHG'!$F$72</f>
        <v>899893.34880230913</v>
      </c>
      <c r="I18" s="30">
        <f>(F18*1000)*'Fig 5.8 waste techn pathw GHG'!$F$72</f>
        <v>899654.13584105403</v>
      </c>
      <c r="J18" s="30">
        <f>(G18*1000)*'Fig 5.8 waste techn pathw GHG'!$F$72</f>
        <v>1673293.137045356</v>
      </c>
      <c r="K18" s="31">
        <f t="shared" si="1"/>
        <v>15.927687374</v>
      </c>
      <c r="L18" s="31">
        <f t="shared" si="1"/>
        <v>15.927687374</v>
      </c>
      <c r="M18" s="32">
        <f>J18/(G18*1000)</f>
        <v>15.927687374</v>
      </c>
    </row>
    <row r="19" spans="2:14" x14ac:dyDescent="0.25">
      <c r="B19" s="50" t="s">
        <v>24</v>
      </c>
      <c r="C19" s="34" t="s">
        <v>23</v>
      </c>
      <c r="D19" s="34" t="s">
        <v>21</v>
      </c>
      <c r="E19" s="29">
        <f>0.1*'[2]Fig 5.7 Forest pot PJ GHG'!$H$27</f>
        <v>56.498682305334221</v>
      </c>
      <c r="F19" s="29">
        <f>0.3*'[2]Fig 5.7 Forest pot PJ GHG'!$H$28</f>
        <v>169.45099085312836</v>
      </c>
      <c r="G19" s="29">
        <f>0.3*'[2]Fig 5.7 Forest pot PJ GHG'!$H$29</f>
        <v>157.58343610292118</v>
      </c>
      <c r="H19" s="30">
        <f>(E19*1000)*'Fig 5.8 waste techn pathw GHG'!$F$73</f>
        <v>317311.65417185094</v>
      </c>
      <c r="I19" s="30">
        <f>(F19*1000)*'Fig 5.8 waste techn pathw GHG'!$F$73</f>
        <v>951681.91566104651</v>
      </c>
      <c r="J19" s="30">
        <f>(G19*1000)*'Fig 5.8 waste techn pathw GHG'!$F$73</f>
        <v>885030.56601695542</v>
      </c>
      <c r="K19" s="31">
        <f t="shared" si="1"/>
        <v>5.6162664547999999</v>
      </c>
      <c r="L19" s="31">
        <f t="shared" si="1"/>
        <v>5.6162664547999999</v>
      </c>
      <c r="M19" s="32">
        <f>J19/(G19*1000)</f>
        <v>5.6162664547999999</v>
      </c>
    </row>
    <row r="20" spans="2:14" ht="36.75" x14ac:dyDescent="0.25">
      <c r="B20" s="36" t="s">
        <v>14</v>
      </c>
      <c r="C20" s="37" t="s">
        <v>15</v>
      </c>
      <c r="D20" s="37" t="s">
        <v>16</v>
      </c>
      <c r="E20" s="38">
        <f>25/85*'[2]Fig 5.7 Forest pot PJ GHG'!$J$35</f>
        <v>41.543148753922218</v>
      </c>
      <c r="F20" s="38">
        <f>25/85*'[2]Fig 5.7 Forest pot PJ GHG'!$J$36</f>
        <v>55.376140801675938</v>
      </c>
      <c r="G20" s="38">
        <f>25/85*'[2]Fig 5.7 Forest pot PJ GHG'!$J$37</f>
        <v>51.497854935595157</v>
      </c>
      <c r="H20" s="30">
        <f>(E20*1000)*'Fig 5.8 waste techn pathw GHG'!$H$75</f>
        <v>1163208.1651098221</v>
      </c>
      <c r="I20" s="30">
        <f>(F20*1000)*'Fig 5.8 waste techn pathw GHG'!$H$75</f>
        <v>1550531.9424469261</v>
      </c>
      <c r="J20" s="30">
        <f>(G20*1000)*'Fig 5.8 waste techn pathw GHG'!$H$75</f>
        <v>1441939.9381966642</v>
      </c>
      <c r="K20" s="31">
        <f t="shared" si="1"/>
        <v>28</v>
      </c>
      <c r="L20" s="31">
        <f t="shared" si="1"/>
        <v>27.999999999999996</v>
      </c>
      <c r="M20" s="32">
        <f>J20/(G20*1000)</f>
        <v>27.999999999999996</v>
      </c>
    </row>
    <row r="21" spans="2:14" ht="15.75" thickBot="1" x14ac:dyDescent="0.3">
      <c r="B21" s="39" t="s">
        <v>17</v>
      </c>
      <c r="C21" s="51"/>
      <c r="D21" s="51"/>
      <c r="E21" s="41">
        <f t="shared" ref="E21:J21" si="2">SUM(E16:E20)</f>
        <v>606.52997180726436</v>
      </c>
      <c r="F21" s="41">
        <f t="shared" si="2"/>
        <v>620.21277697877042</v>
      </c>
      <c r="G21" s="41">
        <f t="shared" si="2"/>
        <v>576.77597527866578</v>
      </c>
      <c r="H21" s="41">
        <f t="shared" si="2"/>
        <v>99696288.325681433</v>
      </c>
      <c r="I21" s="41">
        <f t="shared" si="2"/>
        <v>69420072.555911973</v>
      </c>
      <c r="J21" s="41">
        <f t="shared" si="2"/>
        <v>44391422.780072927</v>
      </c>
      <c r="K21" s="42">
        <f t="shared" si="1"/>
        <v>164.37157759676498</v>
      </c>
      <c r="L21" s="42">
        <f t="shared" si="1"/>
        <v>111.92944604281861</v>
      </c>
      <c r="M21" s="43">
        <f>J21/(G21*1000)</f>
        <v>76.964756998807871</v>
      </c>
    </row>
    <row r="22" spans="2:14" x14ac:dyDescent="0.25">
      <c r="B22" s="52"/>
      <c r="C22" s="53"/>
      <c r="D22" s="53"/>
      <c r="E22" s="54"/>
      <c r="F22" s="55"/>
      <c r="G22" s="55"/>
      <c r="H22" s="55"/>
      <c r="I22" s="55"/>
      <c r="J22" s="55"/>
      <c r="K22" s="56"/>
      <c r="L22" s="56"/>
      <c r="M22" s="56"/>
    </row>
    <row r="25" spans="2:14" x14ac:dyDescent="0.25">
      <c r="B25" s="82" t="s">
        <v>25</v>
      </c>
      <c r="C25" s="83" t="s">
        <v>26</v>
      </c>
      <c r="D25" s="83"/>
      <c r="E25" s="83"/>
      <c r="F25" s="83"/>
      <c r="G25" s="83" t="s">
        <v>27</v>
      </c>
      <c r="H25" s="83"/>
      <c r="I25" s="83"/>
      <c r="J25" s="83"/>
      <c r="K25" s="83" t="s">
        <v>28</v>
      </c>
      <c r="L25" s="83"/>
      <c r="M25" s="83"/>
      <c r="N25" s="83"/>
    </row>
    <row r="26" spans="2:14" x14ac:dyDescent="0.25">
      <c r="B26" s="82"/>
      <c r="C26" s="18" t="s">
        <v>29</v>
      </c>
      <c r="D26" s="18" t="s">
        <v>30</v>
      </c>
      <c r="E26" s="18" t="s">
        <v>31</v>
      </c>
      <c r="F26" s="18" t="s">
        <v>32</v>
      </c>
      <c r="G26" s="18" t="s">
        <v>29</v>
      </c>
      <c r="H26" s="18" t="s">
        <v>30</v>
      </c>
      <c r="I26" s="18" t="s">
        <v>31</v>
      </c>
      <c r="J26" s="18" t="s">
        <v>32</v>
      </c>
      <c r="K26" s="18" t="s">
        <v>29</v>
      </c>
      <c r="L26" s="18" t="s">
        <v>30</v>
      </c>
      <c r="M26" s="18" t="s">
        <v>31</v>
      </c>
      <c r="N26" s="18" t="s">
        <v>32</v>
      </c>
    </row>
    <row r="27" spans="2:14" x14ac:dyDescent="0.25">
      <c r="B27" s="57" t="s">
        <v>4</v>
      </c>
      <c r="C27" s="58">
        <f>E11</f>
        <v>602.36059888900979</v>
      </c>
      <c r="D27" s="58">
        <f>E21</f>
        <v>606.52997180726436</v>
      </c>
      <c r="E27" s="58"/>
      <c r="F27" s="58">
        <f>C27+D27</f>
        <v>1208.8905706962742</v>
      </c>
      <c r="G27" s="59">
        <f>H11</f>
        <v>5326319.4304304058</v>
      </c>
      <c r="H27" s="59">
        <f>H21</f>
        <v>99696288.325681433</v>
      </c>
      <c r="I27" s="18"/>
      <c r="J27" s="59">
        <f>G27+H27</f>
        <v>105022607.75611185</v>
      </c>
      <c r="K27" s="58">
        <f t="shared" ref="K27:L29" si="3">G27/(C27*1000)</f>
        <v>8.842410078372053</v>
      </c>
      <c r="L27" s="58">
        <f t="shared" si="3"/>
        <v>164.37157759676498</v>
      </c>
      <c r="M27" s="58"/>
      <c r="N27" s="58">
        <f>J27/(F27*1000)</f>
        <v>86.875198055042233</v>
      </c>
    </row>
    <row r="28" spans="2:14" x14ac:dyDescent="0.25">
      <c r="B28" s="57" t="s">
        <v>33</v>
      </c>
      <c r="C28" s="58">
        <f>F11</f>
        <v>636.13048993335985</v>
      </c>
      <c r="D28" s="58">
        <f>F21</f>
        <v>620.21277697877042</v>
      </c>
      <c r="E28" s="58"/>
      <c r="F28" s="58">
        <f>C28+D28</f>
        <v>1256.3432669121303</v>
      </c>
      <c r="G28" s="59">
        <f>I11</f>
        <v>6620819.3865545038</v>
      </c>
      <c r="H28" s="59">
        <f>I21</f>
        <v>69420072.555911973</v>
      </c>
      <c r="I28" s="18"/>
      <c r="J28" s="59">
        <f>G28+H28</f>
        <v>76040891.942466483</v>
      </c>
      <c r="K28" s="58">
        <f t="shared" si="3"/>
        <v>10.407957944679072</v>
      </c>
      <c r="L28" s="58">
        <f t="shared" si="3"/>
        <v>111.92944604281861</v>
      </c>
      <c r="M28" s="58"/>
      <c r="N28" s="58">
        <f>J28/(F28*1000)</f>
        <v>60.525569679186134</v>
      </c>
    </row>
    <row r="29" spans="2:14" ht="22.5" x14ac:dyDescent="0.25">
      <c r="B29" s="57" t="s">
        <v>34</v>
      </c>
      <c r="C29" s="58">
        <f>G11</f>
        <v>355.0585214425837</v>
      </c>
      <c r="D29" s="58">
        <f>G21</f>
        <v>576.77597527866578</v>
      </c>
      <c r="E29" s="58"/>
      <c r="F29" s="58">
        <f>C29+D29</f>
        <v>931.83449672124948</v>
      </c>
      <c r="G29" s="59">
        <f>J11</f>
        <v>4872610.9214458494</v>
      </c>
      <c r="H29" s="59">
        <f>J21</f>
        <v>44391422.780072927</v>
      </c>
      <c r="I29" s="18"/>
      <c r="J29" s="59">
        <f>G29+H29</f>
        <v>49264033.701518774</v>
      </c>
      <c r="K29" s="58">
        <f t="shared" si="3"/>
        <v>13.723402276471758</v>
      </c>
      <c r="L29" s="58">
        <f t="shared" si="3"/>
        <v>76.964756998807871</v>
      </c>
      <c r="M29" s="58"/>
      <c r="N29" s="58">
        <f>J29/(F29*1000)</f>
        <v>52.867793449222027</v>
      </c>
    </row>
  </sheetData>
  <mergeCells count="12">
    <mergeCell ref="B25:B26"/>
    <mergeCell ref="C25:F25"/>
    <mergeCell ref="G25:J25"/>
    <mergeCell ref="K25:N25"/>
    <mergeCell ref="B3:B5"/>
    <mergeCell ref="E4:G4"/>
    <mergeCell ref="H4:J4"/>
    <mergeCell ref="K4:M4"/>
    <mergeCell ref="B13:B15"/>
    <mergeCell ref="E14:G14"/>
    <mergeCell ref="H14:J14"/>
    <mergeCell ref="K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/>
  </sheetViews>
  <sheetFormatPr defaultRowHeight="15" x14ac:dyDescent="0.25"/>
  <cols>
    <col min="1" max="1" width="35.28515625" style="22" customWidth="1"/>
    <col min="2" max="2" width="13.42578125" style="22" customWidth="1"/>
    <col min="3" max="3" width="34.7109375" style="22" customWidth="1"/>
    <col min="4" max="4" width="32.85546875" style="22" customWidth="1"/>
    <col min="5" max="5" width="52.7109375" style="22" customWidth="1"/>
    <col min="6" max="6" width="12.28515625" style="22" customWidth="1"/>
    <col min="7" max="7" width="14.140625" style="22" customWidth="1"/>
    <col min="8" max="16384" width="9.140625" style="22"/>
  </cols>
  <sheetData>
    <row r="1" spans="1:8" x14ac:dyDescent="0.25">
      <c r="A1" s="44" t="s">
        <v>35</v>
      </c>
    </row>
    <row r="4" spans="1:8" ht="45" x14ac:dyDescent="0.25">
      <c r="A4" s="18" t="s">
        <v>36</v>
      </c>
      <c r="B4" s="60" t="s">
        <v>37</v>
      </c>
      <c r="C4" s="60" t="s">
        <v>38</v>
      </c>
      <c r="D4" s="61" t="s">
        <v>39</v>
      </c>
      <c r="E4" s="60" t="s">
        <v>40</v>
      </c>
      <c r="F4" s="60" t="s">
        <v>41</v>
      </c>
      <c r="G4" s="60" t="s">
        <v>42</v>
      </c>
      <c r="H4" s="60" t="s">
        <v>43</v>
      </c>
    </row>
    <row r="5" spans="1:8" x14ac:dyDescent="0.25">
      <c r="A5" s="62" t="s">
        <v>44</v>
      </c>
      <c r="B5" s="58">
        <f>'Fig 5.8 Waste PJ GHG '!E6</f>
        <v>100.5314083759193</v>
      </c>
      <c r="C5" s="58">
        <f>'Fig 5.8 Waste PJ GHG '!E7+'Fig 5.8 Waste PJ GHG '!E8+'Fig 5.8 Waste PJ GHG '!E9</f>
        <v>402.12563350367719</v>
      </c>
      <c r="D5" s="58">
        <f>'Fig 5.8 Waste PJ GHG '!E10+'Fig 5.8 Waste PJ GHG '!E20</f>
        <v>141.24670576333554</v>
      </c>
      <c r="E5" s="58">
        <f>'Fig 5.8 Waste PJ GHG '!E16</f>
        <v>225.99472922133688</v>
      </c>
      <c r="F5" s="58">
        <f>'Fig 5.8 Waste PJ GHG '!E17</f>
        <v>225.99472922133688</v>
      </c>
      <c r="G5" s="58">
        <f>'Fig 5.8 Waste PJ GHG '!E18</f>
        <v>56.498682305334221</v>
      </c>
      <c r="H5" s="58">
        <f>'Fig 5.8 Waste PJ GHG '!E19</f>
        <v>56.498682305334221</v>
      </c>
    </row>
    <row r="6" spans="1:8" x14ac:dyDescent="0.25">
      <c r="A6" s="62" t="s">
        <v>45</v>
      </c>
      <c r="B6" s="58">
        <f>'Fig 5.8 Waste PJ GHG '!F6</f>
        <v>50.322775200933762</v>
      </c>
      <c r="C6" s="58">
        <f>'Fig 5.8 Waste PJ GHG '!F7+'Fig 5.8 Waste PJ GHG '!F8+'Fig 5.8 Waste PJ GHG '!F9</f>
        <v>452.90497680840383</v>
      </c>
      <c r="D6" s="58">
        <f>'Fig 5.8 Waste PJ GHG '!F10+'Fig 5.8 Waste PJ GHG '!F20</f>
        <v>188.27887872569821</v>
      </c>
      <c r="E6" s="58">
        <f>'Fig 5.8 Waste PJ GHG '!F16</f>
        <v>112.96732723541891</v>
      </c>
      <c r="F6" s="58">
        <f>'Fig 5.8 Waste PJ GHG '!F17</f>
        <v>225.93465447083781</v>
      </c>
      <c r="G6" s="58">
        <f>'Fig 5.8 Waste PJ GHG '!F18</f>
        <v>56.483663617709453</v>
      </c>
      <c r="H6" s="58">
        <f>'Fig 5.8 Waste PJ GHG '!F19</f>
        <v>169.45099085312836</v>
      </c>
    </row>
    <row r="7" spans="1:8" x14ac:dyDescent="0.25">
      <c r="A7" s="62" t="s">
        <v>46</v>
      </c>
      <c r="B7" s="58">
        <f>'Fig 5.8 Waste PJ GHG '!G6</f>
        <v>23.146366959715532</v>
      </c>
      <c r="C7" s="58">
        <f>'Fig 5.8 Waste PJ GHG '!G7+'Fig 5.8 Waste PJ GHG '!G8+'Fig 5.8 Waste PJ GHG '!G9</f>
        <v>208.31730263743981</v>
      </c>
      <c r="D7" s="58">
        <f>'Fig 5.8 Waste PJ GHG '!G10+'Fig 5.8 Waste PJ GHG '!G20</f>
        <v>175.09270678102354</v>
      </c>
      <c r="E7" s="58">
        <f>'Fig 5.8 Waste PJ GHG '!G16</f>
        <v>0</v>
      </c>
      <c r="F7" s="58">
        <f>'Fig 5.8 Waste PJ GHG '!G17</f>
        <v>262.63906017153533</v>
      </c>
      <c r="G7" s="58">
        <f>'Fig 5.8 Waste PJ GHG '!G18</f>
        <v>105.05562406861414</v>
      </c>
      <c r="H7" s="58">
        <f>'Fig 5.8 Waste PJ GHG '!G19</f>
        <v>157.58343610292118</v>
      </c>
    </row>
    <row r="33" spans="1:8" ht="15.75" thickBot="1" x14ac:dyDescent="0.3"/>
    <row r="34" spans="1:8" ht="65.25" thickBot="1" x14ac:dyDescent="0.3">
      <c r="A34" s="63" t="s">
        <v>47</v>
      </c>
      <c r="B34" s="64"/>
      <c r="C34" s="65"/>
      <c r="D34" s="2" t="s">
        <v>48</v>
      </c>
      <c r="E34" s="3" t="s">
        <v>49</v>
      </c>
      <c r="F34" s="4" t="s">
        <v>50</v>
      </c>
      <c r="G34" s="5" t="s">
        <v>51</v>
      </c>
      <c r="H34" s="5" t="s">
        <v>52</v>
      </c>
    </row>
    <row r="35" spans="1:8" x14ac:dyDescent="0.25">
      <c r="A35" s="66" t="s">
        <v>53</v>
      </c>
      <c r="B35" s="6" t="s">
        <v>10</v>
      </c>
      <c r="C35" s="6" t="s">
        <v>13</v>
      </c>
      <c r="D35" s="6" t="s">
        <v>54</v>
      </c>
      <c r="E35" s="7" t="s">
        <v>55</v>
      </c>
      <c r="F35" s="8">
        <v>9.5838297981</v>
      </c>
      <c r="G35" s="22">
        <v>20</v>
      </c>
      <c r="H35" s="67">
        <f>F35+G35</f>
        <v>29.583829798099998</v>
      </c>
    </row>
    <row r="36" spans="1:8" x14ac:dyDescent="0.25">
      <c r="A36" s="68" t="s">
        <v>56</v>
      </c>
      <c r="B36" s="9" t="s">
        <v>10</v>
      </c>
      <c r="C36" s="9" t="s">
        <v>13</v>
      </c>
      <c r="D36" s="9" t="s">
        <v>54</v>
      </c>
      <c r="E36" s="10" t="s">
        <v>55</v>
      </c>
      <c r="F36" s="11">
        <v>6.9191014148000001</v>
      </c>
    </row>
    <row r="37" spans="1:8" x14ac:dyDescent="0.25">
      <c r="A37" s="68" t="s">
        <v>57</v>
      </c>
      <c r="B37" s="9" t="s">
        <v>10</v>
      </c>
      <c r="C37" s="9" t="s">
        <v>13</v>
      </c>
      <c r="D37" s="9" t="s">
        <v>58</v>
      </c>
      <c r="E37" s="10" t="s">
        <v>55</v>
      </c>
      <c r="F37" s="11">
        <v>38.281979391999997</v>
      </c>
    </row>
    <row r="38" spans="1:8" x14ac:dyDescent="0.25">
      <c r="A38" s="26" t="s">
        <v>53</v>
      </c>
      <c r="B38" s="9" t="s">
        <v>10</v>
      </c>
      <c r="C38" s="9" t="s">
        <v>11</v>
      </c>
      <c r="D38" s="9" t="s">
        <v>54</v>
      </c>
      <c r="E38" s="10" t="s">
        <v>59</v>
      </c>
      <c r="F38" s="11">
        <v>9.1880366961999993</v>
      </c>
      <c r="G38" s="22">
        <v>20</v>
      </c>
      <c r="H38" s="67">
        <f>F38+G38</f>
        <v>29.188036696200001</v>
      </c>
    </row>
    <row r="39" spans="1:8" x14ac:dyDescent="0.25">
      <c r="A39" s="68" t="s">
        <v>56</v>
      </c>
      <c r="B39" s="9" t="s">
        <v>10</v>
      </c>
      <c r="C39" s="9" t="s">
        <v>11</v>
      </c>
      <c r="D39" s="9" t="s">
        <v>54</v>
      </c>
      <c r="E39" s="10" t="s">
        <v>59</v>
      </c>
      <c r="F39" s="11">
        <v>6.5832849797000002</v>
      </c>
    </row>
    <row r="40" spans="1:8" x14ac:dyDescent="0.25">
      <c r="A40" s="68" t="s">
        <v>57</v>
      </c>
      <c r="B40" s="9" t="s">
        <v>10</v>
      </c>
      <c r="C40" s="9" t="s">
        <v>11</v>
      </c>
      <c r="D40" s="9" t="s">
        <v>58</v>
      </c>
      <c r="E40" s="10" t="s">
        <v>59</v>
      </c>
      <c r="F40" s="11">
        <v>37.267227562000002</v>
      </c>
    </row>
    <row r="41" spans="1:8" x14ac:dyDescent="0.25">
      <c r="A41" s="26" t="s">
        <v>53</v>
      </c>
      <c r="B41" s="9" t="s">
        <v>10</v>
      </c>
      <c r="C41" s="9" t="s">
        <v>12</v>
      </c>
      <c r="D41" s="9" t="s">
        <v>54</v>
      </c>
      <c r="E41" s="10" t="s">
        <v>60</v>
      </c>
      <c r="F41" s="11">
        <v>8.6491220245000004</v>
      </c>
      <c r="G41" s="22">
        <v>20</v>
      </c>
      <c r="H41" s="67">
        <f>F41+G41</f>
        <v>28.649122024500002</v>
      </c>
    </row>
    <row r="42" spans="1:8" x14ac:dyDescent="0.25">
      <c r="A42" s="68" t="s">
        <v>56</v>
      </c>
      <c r="B42" s="9" t="s">
        <v>10</v>
      </c>
      <c r="C42" s="9" t="s">
        <v>12</v>
      </c>
      <c r="D42" s="9" t="s">
        <v>54</v>
      </c>
      <c r="E42" s="10" t="s">
        <v>60</v>
      </c>
      <c r="F42" s="11">
        <v>6.0735370626999998</v>
      </c>
    </row>
    <row r="43" spans="1:8" x14ac:dyDescent="0.25">
      <c r="A43" s="68" t="s">
        <v>57</v>
      </c>
      <c r="B43" s="9" t="s">
        <v>10</v>
      </c>
      <c r="C43" s="9" t="s">
        <v>12</v>
      </c>
      <c r="D43" s="9" t="s">
        <v>58</v>
      </c>
      <c r="E43" s="10" t="s">
        <v>60</v>
      </c>
      <c r="F43" s="11">
        <v>36.390157221999999</v>
      </c>
    </row>
    <row r="44" spans="1:8" x14ac:dyDescent="0.25">
      <c r="A44" s="26" t="s">
        <v>61</v>
      </c>
      <c r="B44" s="9" t="s">
        <v>62</v>
      </c>
      <c r="C44" s="9" t="s">
        <v>63</v>
      </c>
      <c r="D44" s="9" t="s">
        <v>54</v>
      </c>
      <c r="E44" s="10" t="s">
        <v>64</v>
      </c>
      <c r="F44" s="11">
        <v>4.5440299390999996</v>
      </c>
      <c r="G44" s="22">
        <v>20</v>
      </c>
      <c r="H44" s="67">
        <f>F44+G44</f>
        <v>24.5440299391</v>
      </c>
    </row>
    <row r="45" spans="1:8" x14ac:dyDescent="0.25">
      <c r="A45" s="26" t="s">
        <v>65</v>
      </c>
      <c r="B45" s="9" t="s">
        <v>62</v>
      </c>
      <c r="C45" s="9" t="s">
        <v>63</v>
      </c>
      <c r="D45" s="9" t="s">
        <v>58</v>
      </c>
      <c r="E45" s="10" t="s">
        <v>64</v>
      </c>
      <c r="F45" s="11">
        <v>33.299945389000001</v>
      </c>
    </row>
    <row r="46" spans="1:8" x14ac:dyDescent="0.25">
      <c r="A46" s="26" t="s">
        <v>61</v>
      </c>
      <c r="B46" s="9" t="s">
        <v>62</v>
      </c>
      <c r="C46" s="9" t="s">
        <v>66</v>
      </c>
      <c r="D46" s="9" t="s">
        <v>54</v>
      </c>
      <c r="E46" s="10" t="s">
        <v>64</v>
      </c>
      <c r="F46" s="11">
        <v>4.2928829327000004</v>
      </c>
      <c r="G46" s="22">
        <v>20</v>
      </c>
      <c r="H46" s="67">
        <f>F46+G46</f>
        <v>24.2928829327</v>
      </c>
    </row>
    <row r="47" spans="1:8" x14ac:dyDescent="0.25">
      <c r="A47" s="26" t="s">
        <v>65</v>
      </c>
      <c r="B47" s="9" t="s">
        <v>62</v>
      </c>
      <c r="C47" s="9" t="s">
        <v>66</v>
      </c>
      <c r="D47" s="9" t="s">
        <v>58</v>
      </c>
      <c r="E47" s="10" t="s">
        <v>64</v>
      </c>
      <c r="F47" s="11">
        <v>32.401652126999998</v>
      </c>
    </row>
    <row r="48" spans="1:8" x14ac:dyDescent="0.25">
      <c r="A48" s="26" t="s">
        <v>67</v>
      </c>
      <c r="B48" s="9"/>
      <c r="C48" s="9" t="s">
        <v>68</v>
      </c>
      <c r="D48" s="9" t="s">
        <v>54</v>
      </c>
      <c r="E48" s="10" t="s">
        <v>69</v>
      </c>
      <c r="F48" s="11">
        <v>0.74768444000000001</v>
      </c>
    </row>
    <row r="49" spans="1:8" ht="15.75" thickBot="1" x14ac:dyDescent="0.3">
      <c r="A49" s="69" t="s">
        <v>7</v>
      </c>
      <c r="B49" s="70" t="s">
        <v>7</v>
      </c>
      <c r="C49" s="12" t="s">
        <v>8</v>
      </c>
      <c r="D49" s="12" t="s">
        <v>54</v>
      </c>
      <c r="E49" s="13" t="s">
        <v>70</v>
      </c>
      <c r="F49" s="14">
        <v>0.91807024999999998</v>
      </c>
    </row>
    <row r="50" spans="1:8" ht="15.75" thickBot="1" x14ac:dyDescent="0.3">
      <c r="A50" s="71" t="s">
        <v>71</v>
      </c>
      <c r="B50" s="72" t="s">
        <v>72</v>
      </c>
      <c r="C50" s="72" t="s">
        <v>73</v>
      </c>
      <c r="D50" s="72" t="s">
        <v>54</v>
      </c>
      <c r="E50" s="73" t="s">
        <v>74</v>
      </c>
      <c r="F50" s="22">
        <v>8</v>
      </c>
      <c r="G50" s="22">
        <v>20</v>
      </c>
      <c r="H50" s="22">
        <v>28</v>
      </c>
    </row>
    <row r="51" spans="1:8" ht="16.5" thickBot="1" x14ac:dyDescent="0.3">
      <c r="A51" s="74" t="s">
        <v>75</v>
      </c>
      <c r="B51" s="15"/>
      <c r="C51" s="75"/>
      <c r="D51" s="15"/>
      <c r="E51" s="15"/>
      <c r="F51" s="76"/>
    </row>
    <row r="52" spans="1:8" x14ac:dyDescent="0.25">
      <c r="A52" s="77" t="s">
        <v>76</v>
      </c>
      <c r="B52" s="16" t="s">
        <v>15</v>
      </c>
      <c r="C52" s="16" t="s">
        <v>77</v>
      </c>
      <c r="D52" s="16" t="s">
        <v>54</v>
      </c>
      <c r="E52" s="17" t="s">
        <v>78</v>
      </c>
      <c r="F52" s="78">
        <v>12.936868078</v>
      </c>
    </row>
    <row r="53" spans="1:8" x14ac:dyDescent="0.25">
      <c r="A53" s="50" t="s">
        <v>79</v>
      </c>
      <c r="B53" s="18" t="s">
        <v>15</v>
      </c>
      <c r="C53" s="18" t="s">
        <v>80</v>
      </c>
      <c r="D53" s="18" t="s">
        <v>54</v>
      </c>
      <c r="E53" s="19" t="s">
        <v>81</v>
      </c>
      <c r="F53" s="79">
        <v>36.925548184</v>
      </c>
    </row>
    <row r="54" spans="1:8" x14ac:dyDescent="0.25">
      <c r="A54" s="50" t="s">
        <v>79</v>
      </c>
      <c r="B54" s="18" t="s">
        <v>15</v>
      </c>
      <c r="C54" s="18" t="s">
        <v>82</v>
      </c>
      <c r="D54" s="18" t="s">
        <v>54</v>
      </c>
      <c r="E54" s="19" t="s">
        <v>83</v>
      </c>
      <c r="F54" s="79">
        <v>12.160602690999999</v>
      </c>
    </row>
    <row r="55" spans="1:8" x14ac:dyDescent="0.25">
      <c r="A55" s="50" t="s">
        <v>84</v>
      </c>
      <c r="B55" s="18" t="s">
        <v>85</v>
      </c>
      <c r="C55" s="18" t="s">
        <v>86</v>
      </c>
      <c r="D55" s="18" t="s">
        <v>54</v>
      </c>
      <c r="E55" s="19" t="s">
        <v>87</v>
      </c>
      <c r="F55" s="79">
        <v>36.919348003000003</v>
      </c>
    </row>
    <row r="56" spans="1:8" x14ac:dyDescent="0.25">
      <c r="A56" s="50" t="s">
        <v>84</v>
      </c>
      <c r="B56" s="18" t="s">
        <v>85</v>
      </c>
      <c r="C56" s="18" t="s">
        <v>88</v>
      </c>
      <c r="D56" s="18" t="s">
        <v>54</v>
      </c>
      <c r="E56" s="19" t="s">
        <v>89</v>
      </c>
      <c r="F56" s="79">
        <v>51.734121242999997</v>
      </c>
    </row>
    <row r="57" spans="1:8" x14ac:dyDescent="0.25">
      <c r="A57" s="50" t="s">
        <v>84</v>
      </c>
      <c r="B57" s="18" t="s">
        <v>85</v>
      </c>
      <c r="C57" s="18" t="s">
        <v>82</v>
      </c>
      <c r="D57" s="18" t="s">
        <v>54</v>
      </c>
      <c r="E57" s="19" t="s">
        <v>83</v>
      </c>
      <c r="F57" s="79">
        <v>31.547953396</v>
      </c>
    </row>
    <row r="58" spans="1:8" x14ac:dyDescent="0.25">
      <c r="A58" s="50" t="s">
        <v>61</v>
      </c>
      <c r="B58" s="18" t="s">
        <v>62</v>
      </c>
      <c r="C58" s="18" t="s">
        <v>90</v>
      </c>
      <c r="D58" s="18" t="s">
        <v>54</v>
      </c>
      <c r="E58" s="19" t="s">
        <v>78</v>
      </c>
      <c r="F58" s="79">
        <v>9.0066180336000006</v>
      </c>
    </row>
    <row r="59" spans="1:8" x14ac:dyDescent="0.25">
      <c r="A59" s="50" t="s">
        <v>65</v>
      </c>
      <c r="B59" s="18" t="s">
        <v>62</v>
      </c>
      <c r="C59" s="18" t="s">
        <v>90</v>
      </c>
      <c r="D59" s="18" t="s">
        <v>91</v>
      </c>
      <c r="E59" s="19" t="s">
        <v>78</v>
      </c>
      <c r="F59" s="79">
        <v>62.145285727999998</v>
      </c>
    </row>
    <row r="60" spans="1:8" x14ac:dyDescent="0.25">
      <c r="A60" s="50" t="s">
        <v>61</v>
      </c>
      <c r="B60" s="18" t="s">
        <v>62</v>
      </c>
      <c r="C60" s="18" t="s">
        <v>80</v>
      </c>
      <c r="D60" s="18" t="s">
        <v>54</v>
      </c>
      <c r="E60" s="19" t="s">
        <v>89</v>
      </c>
      <c r="F60" s="79">
        <v>33.973394444999997</v>
      </c>
    </row>
    <row r="61" spans="1:8" x14ac:dyDescent="0.25">
      <c r="A61" s="50" t="s">
        <v>65</v>
      </c>
      <c r="B61" s="18" t="s">
        <v>62</v>
      </c>
      <c r="C61" s="18" t="s">
        <v>80</v>
      </c>
      <c r="D61" s="18" t="s">
        <v>91</v>
      </c>
      <c r="E61" s="19" t="s">
        <v>89</v>
      </c>
      <c r="F61" s="79">
        <v>83.308087577999999</v>
      </c>
    </row>
    <row r="62" spans="1:8" x14ac:dyDescent="0.25">
      <c r="A62" s="50" t="s">
        <v>61</v>
      </c>
      <c r="B62" s="18" t="s">
        <v>62</v>
      </c>
      <c r="C62" s="18" t="s">
        <v>82</v>
      </c>
      <c r="D62" s="18" t="s">
        <v>54</v>
      </c>
      <c r="E62" s="19" t="s">
        <v>83</v>
      </c>
      <c r="F62" s="79">
        <v>8.2543069871999997</v>
      </c>
    </row>
    <row r="63" spans="1:8" x14ac:dyDescent="0.25">
      <c r="A63" s="50" t="s">
        <v>65</v>
      </c>
      <c r="B63" s="18" t="s">
        <v>62</v>
      </c>
      <c r="C63" s="18" t="s">
        <v>82</v>
      </c>
      <c r="D63" s="18" t="s">
        <v>91</v>
      </c>
      <c r="E63" s="19" t="s">
        <v>83</v>
      </c>
      <c r="F63" s="79">
        <v>60.086243623999998</v>
      </c>
    </row>
    <row r="64" spans="1:8" x14ac:dyDescent="0.25">
      <c r="A64" s="50" t="s">
        <v>92</v>
      </c>
      <c r="B64" s="18" t="s">
        <v>93</v>
      </c>
      <c r="C64" s="18" t="s">
        <v>94</v>
      </c>
      <c r="D64" s="18" t="s">
        <v>95</v>
      </c>
      <c r="E64" s="19" t="s">
        <v>96</v>
      </c>
      <c r="F64" s="79">
        <v>85.909437259000001</v>
      </c>
    </row>
    <row r="65" spans="1:8" x14ac:dyDescent="0.25">
      <c r="A65" s="50" t="s">
        <v>97</v>
      </c>
      <c r="B65" s="18" t="s">
        <v>93</v>
      </c>
      <c r="C65" s="18" t="s">
        <v>94</v>
      </c>
      <c r="D65" s="18" t="s">
        <v>98</v>
      </c>
      <c r="E65" s="19" t="s">
        <v>96</v>
      </c>
      <c r="F65" s="79">
        <v>35.307456481000003</v>
      </c>
    </row>
    <row r="66" spans="1:8" x14ac:dyDescent="0.25">
      <c r="A66" s="50" t="s">
        <v>99</v>
      </c>
      <c r="B66" s="18" t="s">
        <v>93</v>
      </c>
      <c r="C66" s="18" t="s">
        <v>94</v>
      </c>
      <c r="D66" s="18" t="s">
        <v>95</v>
      </c>
      <c r="E66" s="19" t="s">
        <v>96</v>
      </c>
      <c r="F66" s="79">
        <v>94.486392472000006</v>
      </c>
    </row>
    <row r="67" spans="1:8" x14ac:dyDescent="0.25">
      <c r="A67" s="50" t="s">
        <v>92</v>
      </c>
      <c r="B67" s="18" t="s">
        <v>93</v>
      </c>
      <c r="C67" s="18" t="s">
        <v>100</v>
      </c>
      <c r="D67" s="18" t="s">
        <v>95</v>
      </c>
      <c r="E67" s="19" t="s">
        <v>101</v>
      </c>
      <c r="F67" s="79">
        <v>47.725681627</v>
      </c>
    </row>
    <row r="68" spans="1:8" x14ac:dyDescent="0.25">
      <c r="A68" s="50" t="s">
        <v>97</v>
      </c>
      <c r="B68" s="18" t="s">
        <v>93</v>
      </c>
      <c r="C68" s="18" t="s">
        <v>100</v>
      </c>
      <c r="D68" s="18" t="s">
        <v>98</v>
      </c>
      <c r="E68" s="19" t="s">
        <v>101</v>
      </c>
      <c r="F68" s="79">
        <v>19.609947975000001</v>
      </c>
    </row>
    <row r="69" spans="1:8" x14ac:dyDescent="0.25">
      <c r="A69" s="50" t="s">
        <v>99</v>
      </c>
      <c r="B69" s="18" t="s">
        <v>93</v>
      </c>
      <c r="C69" s="18" t="s">
        <v>100</v>
      </c>
      <c r="D69" s="18" t="s">
        <v>95</v>
      </c>
      <c r="E69" s="19" t="s">
        <v>101</v>
      </c>
      <c r="F69" s="79">
        <v>52.484986194000001</v>
      </c>
    </row>
    <row r="70" spans="1:8" x14ac:dyDescent="0.25">
      <c r="A70" s="50" t="s">
        <v>19</v>
      </c>
      <c r="B70" s="18"/>
      <c r="C70" s="18" t="s">
        <v>20</v>
      </c>
      <c r="D70" s="18" t="s">
        <v>102</v>
      </c>
      <c r="E70" s="19" t="s">
        <v>103</v>
      </c>
      <c r="F70" s="79">
        <v>276.82164832000001</v>
      </c>
    </row>
    <row r="71" spans="1:8" x14ac:dyDescent="0.25">
      <c r="A71" s="50" t="s">
        <v>19</v>
      </c>
      <c r="B71" s="18"/>
      <c r="C71" s="18" t="s">
        <v>21</v>
      </c>
      <c r="D71" s="18" t="s">
        <v>102</v>
      </c>
      <c r="E71" s="19" t="s">
        <v>103</v>
      </c>
      <c r="F71" s="79">
        <v>153.78961192</v>
      </c>
    </row>
    <row r="72" spans="1:8" x14ac:dyDescent="0.25">
      <c r="A72" s="50" t="s">
        <v>22</v>
      </c>
      <c r="B72" s="18" t="s">
        <v>23</v>
      </c>
      <c r="C72" s="18" t="s">
        <v>21</v>
      </c>
      <c r="D72" s="18" t="s">
        <v>104</v>
      </c>
      <c r="E72" s="19" t="s">
        <v>105</v>
      </c>
      <c r="F72" s="79">
        <v>15.927687374</v>
      </c>
    </row>
    <row r="73" spans="1:8" x14ac:dyDescent="0.25">
      <c r="A73" s="50" t="s">
        <v>24</v>
      </c>
      <c r="B73" s="18" t="s">
        <v>23</v>
      </c>
      <c r="C73" s="18" t="s">
        <v>21</v>
      </c>
      <c r="D73" s="18" t="s">
        <v>106</v>
      </c>
      <c r="E73" s="19" t="s">
        <v>105</v>
      </c>
      <c r="F73" s="79">
        <v>5.6162664547999999</v>
      </c>
    </row>
    <row r="74" spans="1:8" ht="15.75" thickBot="1" x14ac:dyDescent="0.3">
      <c r="A74" s="80" t="s">
        <v>107</v>
      </c>
      <c r="B74" s="20" t="s">
        <v>23</v>
      </c>
      <c r="C74" s="20" t="s">
        <v>21</v>
      </c>
      <c r="D74" s="20" t="s">
        <v>54</v>
      </c>
      <c r="E74" s="21" t="s">
        <v>105</v>
      </c>
      <c r="F74" s="81">
        <v>5.7794927017999997</v>
      </c>
    </row>
    <row r="75" spans="1:8" ht="24" x14ac:dyDescent="0.25">
      <c r="A75" s="71" t="s">
        <v>108</v>
      </c>
      <c r="B75" s="72" t="s">
        <v>72</v>
      </c>
      <c r="C75" s="72" t="s">
        <v>73</v>
      </c>
      <c r="D75" s="72" t="s">
        <v>54</v>
      </c>
      <c r="E75" s="73" t="s">
        <v>74</v>
      </c>
      <c r="F75" s="22">
        <v>8</v>
      </c>
      <c r="G75" s="22">
        <v>20</v>
      </c>
      <c r="H75" s="22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5.8 Waste PJ GHG </vt:lpstr>
      <vt:lpstr>Fig 5.8 waste techn pathw GHG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2013-08-16T08:58:53Z</dcterms:created>
  <dcterms:modified xsi:type="dcterms:W3CDTF">2013-08-16T08:59:59Z</dcterms:modified>
</cp:coreProperties>
</file>