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90" windowWidth="11145" windowHeight="7200" tabRatio="788"/>
  </bookViews>
  <sheets>
    <sheet name="QA_QC" sheetId="16" r:id="rId1"/>
    <sheet name="Eurostat" sheetId="13" r:id="rId2"/>
    <sheet name="IEA" sheetId="17" r:id="rId3"/>
    <sheet name="World Bank" sheetId="14" r:id="rId4"/>
    <sheet name="Intensity" sheetId="15" r:id="rId5"/>
  </sheets>
  <externalReferences>
    <externalReference r:id="rId6"/>
    <externalReference r:id="rId7"/>
    <externalReference r:id="rId8"/>
  </externalReferences>
  <definedNames>
    <definedName name="GDP">'[1]New Cronos'!$A$56:$M$87</definedName>
    <definedName name="GDP_95_constant_prices">#REF!</definedName>
    <definedName name="GDP_current_prices">#REF!</definedName>
    <definedName name="GIEC">#REF!</definedName>
    <definedName name="ncd">#REF!</definedName>
    <definedName name="population">'[2]New Cronos Data'!$A$244:$N$275</definedName>
    <definedName name="Summer">#REF!</definedName>
    <definedName name="Summer1">#REF!</definedName>
    <definedName name="TECbyCountry">'[3]New Cronos data'!$A$7:$M$32</definedName>
    <definedName name="TECbyFuel">'[3]Data for graphs'!$A$2:$L$9</definedName>
    <definedName name="TSeg">#REF!</definedName>
    <definedName name="TSEG1">#REF!</definedName>
    <definedName name="TSEG2">#REF!</definedName>
    <definedName name="TSEG3">#REF!</definedName>
    <definedName name="TSEG4">#REF!</definedName>
    <definedName name="TSEG5">#REF!</definedName>
    <definedName name="Winter">#REF!</definedName>
  </definedNames>
  <calcPr calcId="125725"/>
</workbook>
</file>

<file path=xl/calcChain.xml><?xml version="1.0" encoding="utf-8"?>
<calcChain xmlns="http://schemas.openxmlformats.org/spreadsheetml/2006/main">
  <c r="C116" i="15"/>
  <c r="C163" s="1"/>
  <c r="B191" i="13"/>
  <c r="AA27" l="1"/>
  <c r="AA76"/>
  <c r="AA64"/>
  <c r="AA65"/>
  <c r="AA66"/>
  <c r="AA67"/>
  <c r="AA68"/>
  <c r="AA69"/>
  <c r="AA70"/>
  <c r="AA71"/>
  <c r="AA72"/>
  <c r="AA73"/>
  <c r="AA74"/>
  <c r="AA75"/>
  <c r="AA77"/>
  <c r="AA78"/>
  <c r="AA79"/>
  <c r="AA80"/>
  <c r="AA81"/>
  <c r="AA82"/>
  <c r="AA83"/>
  <c r="AA84"/>
  <c r="AA85"/>
  <c r="AA86"/>
  <c r="AA87"/>
  <c r="AA88"/>
  <c r="AA89"/>
  <c r="AA90"/>
  <c r="AA92"/>
  <c r="AA63"/>
  <c r="AA15"/>
  <c r="AA16"/>
  <c r="AA17"/>
  <c r="AA18"/>
  <c r="AA19"/>
  <c r="AA20"/>
  <c r="AA21"/>
  <c r="AA22"/>
  <c r="AA23"/>
  <c r="AA24"/>
  <c r="AA25"/>
  <c r="AA26"/>
  <c r="AA28"/>
  <c r="AA29"/>
  <c r="AA30"/>
  <c r="AA31"/>
  <c r="AA32"/>
  <c r="AA33"/>
  <c r="AA34"/>
  <c r="AA35"/>
  <c r="AA36"/>
  <c r="AA37"/>
  <c r="AA38"/>
  <c r="AA39"/>
  <c r="AA40"/>
  <c r="AA41"/>
  <c r="AA42"/>
  <c r="AA43"/>
  <c r="AA44"/>
  <c r="AA14"/>
  <c r="M43" i="15" l="1"/>
  <c r="M42"/>
  <c r="M41"/>
  <c r="M40"/>
  <c r="M39"/>
  <c r="M38"/>
  <c r="M37"/>
  <c r="M36"/>
  <c r="M35"/>
  <c r="M8"/>
  <c r="M9"/>
  <c r="M10"/>
  <c r="M11"/>
  <c r="M12"/>
  <c r="M13"/>
  <c r="M14"/>
  <c r="M15"/>
  <c r="M16"/>
  <c r="M17"/>
  <c r="M18"/>
  <c r="M19"/>
  <c r="M20"/>
  <c r="M21"/>
  <c r="M22"/>
  <c r="M23"/>
  <c r="M24"/>
  <c r="M25"/>
  <c r="M26"/>
  <c r="M27"/>
  <c r="M28"/>
  <c r="M29"/>
  <c r="M30"/>
  <c r="M31"/>
  <c r="M32"/>
  <c r="M33"/>
  <c r="M34"/>
  <c r="M7"/>
  <c r="M6"/>
  <c r="L43"/>
  <c r="L42"/>
  <c r="L41"/>
  <c r="L40"/>
  <c r="L39"/>
  <c r="L38"/>
  <c r="L37"/>
  <c r="L6"/>
  <c r="L36"/>
  <c r="L35"/>
  <c r="L9"/>
  <c r="L10"/>
  <c r="L11"/>
  <c r="L12"/>
  <c r="L13"/>
  <c r="L14"/>
  <c r="L15"/>
  <c r="L16"/>
  <c r="L17"/>
  <c r="L18"/>
  <c r="L19"/>
  <c r="L20"/>
  <c r="L21"/>
  <c r="L22"/>
  <c r="L23"/>
  <c r="L24"/>
  <c r="L25"/>
  <c r="L26"/>
  <c r="L27"/>
  <c r="L28"/>
  <c r="L29"/>
  <c r="L30"/>
  <c r="L31"/>
  <c r="L32"/>
  <c r="L33"/>
  <c r="L34"/>
  <c r="L8"/>
  <c r="L7"/>
  <c r="W116"/>
  <c r="W117" l="1"/>
  <c r="V60"/>
  <c r="W118"/>
  <c r="W119"/>
  <c r="W120"/>
  <c r="W121"/>
  <c r="W122"/>
  <c r="W82"/>
  <c r="W83"/>
  <c r="W84"/>
  <c r="W85"/>
  <c r="W86"/>
  <c r="W87"/>
  <c r="W88"/>
  <c r="W89"/>
  <c r="W90"/>
  <c r="W91"/>
  <c r="W92"/>
  <c r="W93"/>
  <c r="W94"/>
  <c r="W95"/>
  <c r="W96"/>
  <c r="W97"/>
  <c r="W98"/>
  <c r="W99"/>
  <c r="W100"/>
  <c r="W101"/>
  <c r="W102"/>
  <c r="W103"/>
  <c r="W104"/>
  <c r="W105"/>
  <c r="W106"/>
  <c r="W107"/>
  <c r="W108"/>
  <c r="W109"/>
  <c r="W111"/>
  <c r="W112"/>
  <c r="Y48" i="13"/>
  <c r="Y46"/>
  <c r="Y47" s="1"/>
  <c r="Y143"/>
  <c r="R98"/>
  <c r="V97"/>
  <c r="B96"/>
  <c r="C191"/>
  <c r="D191"/>
  <c r="E191"/>
  <c r="F191"/>
  <c r="G191"/>
  <c r="H191"/>
  <c r="I191"/>
  <c r="J191"/>
  <c r="K191"/>
  <c r="L191"/>
  <c r="M191"/>
  <c r="N191"/>
  <c r="O191"/>
  <c r="P191"/>
  <c r="Q191"/>
  <c r="R191"/>
  <c r="S191"/>
  <c r="T191"/>
  <c r="U191"/>
  <c r="V191"/>
  <c r="W191"/>
  <c r="D116" i="15" l="1"/>
  <c r="E116"/>
  <c r="F116"/>
  <c r="G116"/>
  <c r="H116"/>
  <c r="I116"/>
  <c r="J116"/>
  <c r="K116"/>
  <c r="L116"/>
  <c r="M116"/>
  <c r="N116"/>
  <c r="O116"/>
  <c r="P116"/>
  <c r="Q116"/>
  <c r="R116"/>
  <c r="S116"/>
  <c r="T116"/>
  <c r="U116"/>
  <c r="V116"/>
  <c r="D117"/>
  <c r="E117"/>
  <c r="F117"/>
  <c r="G117"/>
  <c r="H117"/>
  <c r="I117"/>
  <c r="J117"/>
  <c r="K117"/>
  <c r="L117"/>
  <c r="M117"/>
  <c r="N117"/>
  <c r="O117"/>
  <c r="P117"/>
  <c r="Q117"/>
  <c r="R117"/>
  <c r="S117"/>
  <c r="T117"/>
  <c r="U117"/>
  <c r="V117"/>
  <c r="D118"/>
  <c r="E118"/>
  <c r="F118"/>
  <c r="G118"/>
  <c r="H118"/>
  <c r="I118"/>
  <c r="J118"/>
  <c r="K118"/>
  <c r="L118"/>
  <c r="M118"/>
  <c r="N118"/>
  <c r="O118"/>
  <c r="P118"/>
  <c r="Q118"/>
  <c r="R118"/>
  <c r="S118"/>
  <c r="T118"/>
  <c r="U118"/>
  <c r="V118"/>
  <c r="D119"/>
  <c r="E119"/>
  <c r="F119"/>
  <c r="G119"/>
  <c r="H119"/>
  <c r="I119"/>
  <c r="J119"/>
  <c r="K119"/>
  <c r="L119"/>
  <c r="M119"/>
  <c r="N119"/>
  <c r="O119"/>
  <c r="P119"/>
  <c r="Q119"/>
  <c r="R119"/>
  <c r="S119"/>
  <c r="T119"/>
  <c r="U119"/>
  <c r="V119"/>
  <c r="D120"/>
  <c r="E120"/>
  <c r="F120"/>
  <c r="G120"/>
  <c r="H120"/>
  <c r="I120"/>
  <c r="J120"/>
  <c r="K120"/>
  <c r="L120"/>
  <c r="M120"/>
  <c r="N120"/>
  <c r="O120"/>
  <c r="P120"/>
  <c r="Q120"/>
  <c r="R120"/>
  <c r="S120"/>
  <c r="T120"/>
  <c r="U120"/>
  <c r="V120"/>
  <c r="D121"/>
  <c r="E121"/>
  <c r="F121"/>
  <c r="G121"/>
  <c r="H121"/>
  <c r="I121"/>
  <c r="J121"/>
  <c r="K121"/>
  <c r="L121"/>
  <c r="M121"/>
  <c r="N121"/>
  <c r="O121"/>
  <c r="P121"/>
  <c r="Q121"/>
  <c r="R121"/>
  <c r="S121"/>
  <c r="T121"/>
  <c r="U121"/>
  <c r="V121"/>
  <c r="D122"/>
  <c r="E122"/>
  <c r="F122"/>
  <c r="G122"/>
  <c r="H122"/>
  <c r="I122"/>
  <c r="J122"/>
  <c r="K122"/>
  <c r="L122"/>
  <c r="M122"/>
  <c r="N122"/>
  <c r="O122"/>
  <c r="P122"/>
  <c r="Q122"/>
  <c r="R122"/>
  <c r="S122"/>
  <c r="T122"/>
  <c r="U122"/>
  <c r="V122"/>
  <c r="C122"/>
  <c r="C169" s="1"/>
  <c r="C121"/>
  <c r="C168" s="1"/>
  <c r="C120"/>
  <c r="C167" s="1"/>
  <c r="C119"/>
  <c r="C118"/>
  <c r="C165" s="1"/>
  <c r="C117"/>
  <c r="C164" s="1"/>
  <c r="C110"/>
  <c r="W160" s="1"/>
  <c r="C98" i="13"/>
  <c r="D98"/>
  <c r="E98"/>
  <c r="F98"/>
  <c r="G98"/>
  <c r="H98"/>
  <c r="I98"/>
  <c r="J98"/>
  <c r="K98"/>
  <c r="L98"/>
  <c r="M98"/>
  <c r="N98"/>
  <c r="O98"/>
  <c r="P98"/>
  <c r="Q98"/>
  <c r="S98"/>
  <c r="B98"/>
  <c r="C48"/>
  <c r="D48"/>
  <c r="E48"/>
  <c r="F48"/>
  <c r="G48"/>
  <c r="H48"/>
  <c r="I48"/>
  <c r="J48"/>
  <c r="K48"/>
  <c r="L48"/>
  <c r="M48"/>
  <c r="N48"/>
  <c r="O48"/>
  <c r="P48"/>
  <c r="Q48"/>
  <c r="R48"/>
  <c r="S48"/>
  <c r="T48"/>
  <c r="U48"/>
  <c r="V48"/>
  <c r="W48"/>
  <c r="X48"/>
  <c r="B48"/>
  <c r="V87" i="15"/>
  <c r="V169" l="1"/>
  <c r="H43" s="1"/>
  <c r="R169"/>
  <c r="D43" s="1"/>
  <c r="N169"/>
  <c r="T168"/>
  <c r="F42" s="1"/>
  <c r="P168"/>
  <c r="L168"/>
  <c r="H168"/>
  <c r="D168"/>
  <c r="J169"/>
  <c r="F169"/>
  <c r="N114"/>
  <c r="F114"/>
  <c r="AA48" i="13"/>
  <c r="AB48"/>
  <c r="O114" i="15"/>
  <c r="G114"/>
  <c r="T169"/>
  <c r="F43" s="1"/>
  <c r="P169"/>
  <c r="L169"/>
  <c r="H169"/>
  <c r="D169"/>
  <c r="U169"/>
  <c r="G43" s="1"/>
  <c r="Q169"/>
  <c r="M169"/>
  <c r="C43" s="1"/>
  <c r="I169"/>
  <c r="E169"/>
  <c r="V166"/>
  <c r="H40" s="1"/>
  <c r="R166"/>
  <c r="D40" s="1"/>
  <c r="N166"/>
  <c r="J166"/>
  <c r="F166"/>
  <c r="U165"/>
  <c r="G39" s="1"/>
  <c r="Q165"/>
  <c r="M165"/>
  <c r="C39" s="1"/>
  <c r="I165"/>
  <c r="E165"/>
  <c r="T164"/>
  <c r="F38" s="1"/>
  <c r="P164"/>
  <c r="L164"/>
  <c r="H164"/>
  <c r="D164"/>
  <c r="K167"/>
  <c r="O163"/>
  <c r="S168"/>
  <c r="E42" s="1"/>
  <c r="O168"/>
  <c r="K168"/>
  <c r="G168"/>
  <c r="V167"/>
  <c r="H41" s="1"/>
  <c r="R167"/>
  <c r="D41" s="1"/>
  <c r="N167"/>
  <c r="J167"/>
  <c r="F167"/>
  <c r="U166"/>
  <c r="G40" s="1"/>
  <c r="Q166"/>
  <c r="M166"/>
  <c r="C40" s="1"/>
  <c r="I166"/>
  <c r="E166"/>
  <c r="T165"/>
  <c r="F39" s="1"/>
  <c r="P165"/>
  <c r="L165"/>
  <c r="H165"/>
  <c r="D165"/>
  <c r="S164"/>
  <c r="E38" s="1"/>
  <c r="O164"/>
  <c r="K164"/>
  <c r="G164"/>
  <c r="V163"/>
  <c r="H37" s="1"/>
  <c r="R163"/>
  <c r="D37" s="1"/>
  <c r="N163"/>
  <c r="J163"/>
  <c r="F163"/>
  <c r="W165"/>
  <c r="W167"/>
  <c r="W168"/>
  <c r="W163"/>
  <c r="I37" s="1"/>
  <c r="C166"/>
  <c r="W166"/>
  <c r="S167"/>
  <c r="E41" s="1"/>
  <c r="G163"/>
  <c r="U168"/>
  <c r="G42" s="1"/>
  <c r="Q168"/>
  <c r="M168"/>
  <c r="C42" s="1"/>
  <c r="I168"/>
  <c r="E168"/>
  <c r="T167"/>
  <c r="F41" s="1"/>
  <c r="P167"/>
  <c r="L167"/>
  <c r="H167"/>
  <c r="D167"/>
  <c r="S166"/>
  <c r="E40" s="1"/>
  <c r="O166"/>
  <c r="K166"/>
  <c r="G166"/>
  <c r="V165"/>
  <c r="H39" s="1"/>
  <c r="R165"/>
  <c r="D39" s="1"/>
  <c r="N165"/>
  <c r="J165"/>
  <c r="F165"/>
  <c r="U164"/>
  <c r="G38" s="1"/>
  <c r="Q164"/>
  <c r="M164"/>
  <c r="C38" s="1"/>
  <c r="I164"/>
  <c r="E164"/>
  <c r="T163"/>
  <c r="F37" s="1"/>
  <c r="P163"/>
  <c r="L163"/>
  <c r="H163"/>
  <c r="D163"/>
  <c r="W164"/>
  <c r="O167"/>
  <c r="G167"/>
  <c r="S163"/>
  <c r="E37" s="1"/>
  <c r="K163"/>
  <c r="S169"/>
  <c r="E43" s="1"/>
  <c r="O169"/>
  <c r="K169"/>
  <c r="G169"/>
  <c r="V168"/>
  <c r="H42" s="1"/>
  <c r="R168"/>
  <c r="D42" s="1"/>
  <c r="N168"/>
  <c r="J168"/>
  <c r="F168"/>
  <c r="U167"/>
  <c r="G41" s="1"/>
  <c r="Q167"/>
  <c r="M167"/>
  <c r="C41" s="1"/>
  <c r="I167"/>
  <c r="E167"/>
  <c r="T166"/>
  <c r="F40" s="1"/>
  <c r="P166"/>
  <c r="L166"/>
  <c r="H166"/>
  <c r="D166"/>
  <c r="S165"/>
  <c r="E39" s="1"/>
  <c r="O165"/>
  <c r="K165"/>
  <c r="G165"/>
  <c r="V164"/>
  <c r="H38" s="1"/>
  <c r="R164"/>
  <c r="D38" s="1"/>
  <c r="N164"/>
  <c r="J164"/>
  <c r="F164"/>
  <c r="U163"/>
  <c r="G37" s="1"/>
  <c r="Q163"/>
  <c r="M163"/>
  <c r="C37" s="1"/>
  <c r="I163"/>
  <c r="E163"/>
  <c r="W169"/>
  <c r="Q114"/>
  <c r="M114"/>
  <c r="I114"/>
  <c r="E114"/>
  <c r="R114"/>
  <c r="J114"/>
  <c r="C114"/>
  <c r="P114"/>
  <c r="L114"/>
  <c r="H114"/>
  <c r="D114"/>
  <c r="K114"/>
  <c r="S114"/>
  <c r="T114"/>
  <c r="T98" i="13"/>
  <c r="U98" s="1"/>
  <c r="V98" s="1"/>
  <c r="V94" i="15"/>
  <c r="U60"/>
  <c r="V83"/>
  <c r="V84"/>
  <c r="V85"/>
  <c r="V86"/>
  <c r="V88"/>
  <c r="V89"/>
  <c r="V90"/>
  <c r="V91"/>
  <c r="V92"/>
  <c r="V93"/>
  <c r="V95"/>
  <c r="V96"/>
  <c r="V97"/>
  <c r="V98"/>
  <c r="V99"/>
  <c r="V100"/>
  <c r="V101"/>
  <c r="V102"/>
  <c r="V103"/>
  <c r="V104"/>
  <c r="V105"/>
  <c r="V106"/>
  <c r="V107"/>
  <c r="V108"/>
  <c r="V109"/>
  <c r="V111"/>
  <c r="V112"/>
  <c r="V82"/>
  <c r="G143" i="13"/>
  <c r="X143"/>
  <c r="W143"/>
  <c r="U97"/>
  <c r="S46"/>
  <c r="X46"/>
  <c r="B60" i="15"/>
  <c r="C60"/>
  <c r="D60"/>
  <c r="E60"/>
  <c r="F60"/>
  <c r="F72" s="1"/>
  <c r="G60"/>
  <c r="H60"/>
  <c r="I60"/>
  <c r="J60"/>
  <c r="J72" s="1"/>
  <c r="K60"/>
  <c r="L60"/>
  <c r="M60"/>
  <c r="N60"/>
  <c r="N72" s="1"/>
  <c r="O60"/>
  <c r="P60"/>
  <c r="Q60"/>
  <c r="AE60" s="1"/>
  <c r="R60"/>
  <c r="AL60" s="1"/>
  <c r="S60"/>
  <c r="T60"/>
  <c r="H82"/>
  <c r="I82"/>
  <c r="J82"/>
  <c r="K82"/>
  <c r="L82"/>
  <c r="M82"/>
  <c r="N82"/>
  <c r="O82"/>
  <c r="P82"/>
  <c r="Q82"/>
  <c r="R82"/>
  <c r="S82"/>
  <c r="T82"/>
  <c r="U82"/>
  <c r="H83"/>
  <c r="I83"/>
  <c r="J83"/>
  <c r="K83"/>
  <c r="L83"/>
  <c r="M83"/>
  <c r="N83"/>
  <c r="O83"/>
  <c r="P83"/>
  <c r="Q83"/>
  <c r="R83"/>
  <c r="S83"/>
  <c r="T83"/>
  <c r="U83"/>
  <c r="H84"/>
  <c r="I84"/>
  <c r="J84"/>
  <c r="K84"/>
  <c r="L84"/>
  <c r="M84"/>
  <c r="N84"/>
  <c r="O84"/>
  <c r="P84"/>
  <c r="Q84"/>
  <c r="R84"/>
  <c r="S84"/>
  <c r="T84"/>
  <c r="U84"/>
  <c r="C85"/>
  <c r="D85"/>
  <c r="E85"/>
  <c r="F85"/>
  <c r="G85"/>
  <c r="G135" s="1"/>
  <c r="H85"/>
  <c r="I85"/>
  <c r="J85"/>
  <c r="K85"/>
  <c r="K135" s="1"/>
  <c r="L85"/>
  <c r="M85"/>
  <c r="N85"/>
  <c r="O85"/>
  <c r="O135" s="1"/>
  <c r="P85"/>
  <c r="Q85"/>
  <c r="R85"/>
  <c r="S85"/>
  <c r="S135" s="1"/>
  <c r="T85"/>
  <c r="U85"/>
  <c r="D86"/>
  <c r="E86"/>
  <c r="F86"/>
  <c r="G86"/>
  <c r="H86"/>
  <c r="I86"/>
  <c r="J86"/>
  <c r="K86"/>
  <c r="L86"/>
  <c r="M86"/>
  <c r="N86"/>
  <c r="O86"/>
  <c r="P86"/>
  <c r="Q86"/>
  <c r="R86"/>
  <c r="S86"/>
  <c r="T86"/>
  <c r="U86"/>
  <c r="F87"/>
  <c r="G87"/>
  <c r="H87"/>
  <c r="I87"/>
  <c r="J87"/>
  <c r="K87"/>
  <c r="L87"/>
  <c r="M87"/>
  <c r="N87"/>
  <c r="O87"/>
  <c r="P87"/>
  <c r="Q87"/>
  <c r="R87"/>
  <c r="S87"/>
  <c r="T87"/>
  <c r="U87"/>
  <c r="H88"/>
  <c r="I88"/>
  <c r="J88"/>
  <c r="K88"/>
  <c r="L88"/>
  <c r="M88"/>
  <c r="N88"/>
  <c r="O88"/>
  <c r="P88"/>
  <c r="Q88"/>
  <c r="R88"/>
  <c r="S88"/>
  <c r="T88"/>
  <c r="U88"/>
  <c r="H89"/>
  <c r="I89"/>
  <c r="J89"/>
  <c r="K89"/>
  <c r="L89"/>
  <c r="M89"/>
  <c r="N89"/>
  <c r="O89"/>
  <c r="P89"/>
  <c r="Q89"/>
  <c r="R89"/>
  <c r="S89"/>
  <c r="T89"/>
  <c r="U89"/>
  <c r="C90"/>
  <c r="D90"/>
  <c r="E90"/>
  <c r="F90"/>
  <c r="G90"/>
  <c r="G140" s="1"/>
  <c r="H90"/>
  <c r="I90"/>
  <c r="J90"/>
  <c r="K90"/>
  <c r="K140" s="1"/>
  <c r="L90"/>
  <c r="M90"/>
  <c r="N90"/>
  <c r="O90"/>
  <c r="O140" s="1"/>
  <c r="P90"/>
  <c r="Q90"/>
  <c r="R90"/>
  <c r="S90"/>
  <c r="S140" s="1"/>
  <c r="T90"/>
  <c r="U90"/>
  <c r="C91"/>
  <c r="D91"/>
  <c r="E91"/>
  <c r="F91"/>
  <c r="G91"/>
  <c r="G141" s="1"/>
  <c r="H91"/>
  <c r="I91"/>
  <c r="J91"/>
  <c r="K91"/>
  <c r="K141" s="1"/>
  <c r="L91"/>
  <c r="M91"/>
  <c r="N91"/>
  <c r="O91"/>
  <c r="O141" s="1"/>
  <c r="P91"/>
  <c r="Q91"/>
  <c r="R91"/>
  <c r="S91"/>
  <c r="S141" s="1"/>
  <c r="T91"/>
  <c r="U91"/>
  <c r="C92"/>
  <c r="D92"/>
  <c r="E92"/>
  <c r="F92"/>
  <c r="G92"/>
  <c r="G142" s="1"/>
  <c r="H92"/>
  <c r="I92"/>
  <c r="J92"/>
  <c r="K92"/>
  <c r="K142" s="1"/>
  <c r="L92"/>
  <c r="M92"/>
  <c r="N92"/>
  <c r="O92"/>
  <c r="O142" s="1"/>
  <c r="P92"/>
  <c r="Q92"/>
  <c r="R92"/>
  <c r="S92"/>
  <c r="S142" s="1"/>
  <c r="E17" s="1"/>
  <c r="T92"/>
  <c r="U92"/>
  <c r="H93"/>
  <c r="I93"/>
  <c r="J93"/>
  <c r="K93"/>
  <c r="L93"/>
  <c r="M93"/>
  <c r="N93"/>
  <c r="O93"/>
  <c r="P93"/>
  <c r="Q93"/>
  <c r="R93"/>
  <c r="S93"/>
  <c r="T93"/>
  <c r="U93"/>
  <c r="C94"/>
  <c r="D94"/>
  <c r="E94"/>
  <c r="F94"/>
  <c r="G94"/>
  <c r="G144" s="1"/>
  <c r="H94"/>
  <c r="I94"/>
  <c r="J94"/>
  <c r="K94"/>
  <c r="K144" s="1"/>
  <c r="L94"/>
  <c r="M94"/>
  <c r="N94"/>
  <c r="O94"/>
  <c r="O144" s="1"/>
  <c r="P94"/>
  <c r="Q94"/>
  <c r="R94"/>
  <c r="S94"/>
  <c r="S144" s="1"/>
  <c r="T94"/>
  <c r="U94"/>
  <c r="H95"/>
  <c r="I95"/>
  <c r="J95"/>
  <c r="K95"/>
  <c r="L95"/>
  <c r="M95"/>
  <c r="N95"/>
  <c r="O95"/>
  <c r="P95"/>
  <c r="Q95"/>
  <c r="R95"/>
  <c r="S95"/>
  <c r="T95"/>
  <c r="U95"/>
  <c r="H96"/>
  <c r="I96"/>
  <c r="J96"/>
  <c r="K96"/>
  <c r="L96"/>
  <c r="M96"/>
  <c r="N96"/>
  <c r="O96"/>
  <c r="P96"/>
  <c r="Q96"/>
  <c r="R96"/>
  <c r="S96"/>
  <c r="T96"/>
  <c r="U96"/>
  <c r="H97"/>
  <c r="I97"/>
  <c r="J97"/>
  <c r="K97"/>
  <c r="L97"/>
  <c r="M97"/>
  <c r="N97"/>
  <c r="O97"/>
  <c r="P97"/>
  <c r="Q97"/>
  <c r="R97"/>
  <c r="S97"/>
  <c r="T97"/>
  <c r="U97"/>
  <c r="M98"/>
  <c r="N98"/>
  <c r="O98"/>
  <c r="P98"/>
  <c r="Q98"/>
  <c r="R98"/>
  <c r="S98"/>
  <c r="T98"/>
  <c r="U98"/>
  <c r="C99"/>
  <c r="D99"/>
  <c r="E99"/>
  <c r="F99"/>
  <c r="G99"/>
  <c r="G149" s="1"/>
  <c r="H99"/>
  <c r="I99"/>
  <c r="J99"/>
  <c r="K99"/>
  <c r="K149" s="1"/>
  <c r="L99"/>
  <c r="M99"/>
  <c r="N99"/>
  <c r="O99"/>
  <c r="O149" s="1"/>
  <c r="P99"/>
  <c r="Q99"/>
  <c r="R99"/>
  <c r="S99"/>
  <c r="T99"/>
  <c r="U99"/>
  <c r="C100"/>
  <c r="D100"/>
  <c r="E100"/>
  <c r="F100"/>
  <c r="G100"/>
  <c r="G150" s="1"/>
  <c r="H100"/>
  <c r="I100"/>
  <c r="J100"/>
  <c r="K100"/>
  <c r="K150" s="1"/>
  <c r="L100"/>
  <c r="M100"/>
  <c r="N100"/>
  <c r="O100"/>
  <c r="O150" s="1"/>
  <c r="P100"/>
  <c r="Q100"/>
  <c r="R100"/>
  <c r="S100"/>
  <c r="S150" s="1"/>
  <c r="T100"/>
  <c r="U100"/>
  <c r="H101"/>
  <c r="I101"/>
  <c r="J101"/>
  <c r="K101"/>
  <c r="L101"/>
  <c r="M101"/>
  <c r="N101"/>
  <c r="O101"/>
  <c r="P101"/>
  <c r="Q101"/>
  <c r="R101"/>
  <c r="S101"/>
  <c r="T101"/>
  <c r="U101"/>
  <c r="H102"/>
  <c r="I102"/>
  <c r="J102"/>
  <c r="K102"/>
  <c r="L102"/>
  <c r="M102"/>
  <c r="N102"/>
  <c r="O102"/>
  <c r="P102"/>
  <c r="Q102"/>
  <c r="R102"/>
  <c r="S102"/>
  <c r="T102"/>
  <c r="U102"/>
  <c r="L103"/>
  <c r="M103"/>
  <c r="N103"/>
  <c r="O103"/>
  <c r="P103"/>
  <c r="Q103"/>
  <c r="R103"/>
  <c r="S103"/>
  <c r="T103"/>
  <c r="U103"/>
  <c r="C104"/>
  <c r="D104"/>
  <c r="E104"/>
  <c r="F104"/>
  <c r="G104"/>
  <c r="G154" s="1"/>
  <c r="H104"/>
  <c r="I104"/>
  <c r="J104"/>
  <c r="K104"/>
  <c r="K154" s="1"/>
  <c r="L104"/>
  <c r="M104"/>
  <c r="N104"/>
  <c r="O104"/>
  <c r="O154" s="1"/>
  <c r="P104"/>
  <c r="Q104"/>
  <c r="R104"/>
  <c r="S104"/>
  <c r="T104"/>
  <c r="U104"/>
  <c r="E105"/>
  <c r="F105"/>
  <c r="G105"/>
  <c r="H105"/>
  <c r="I105"/>
  <c r="J105"/>
  <c r="K105"/>
  <c r="L105"/>
  <c r="M105"/>
  <c r="N105"/>
  <c r="O105"/>
  <c r="P105"/>
  <c r="Q105"/>
  <c r="R105"/>
  <c r="S105"/>
  <c r="T105"/>
  <c r="U105"/>
  <c r="C106"/>
  <c r="D106"/>
  <c r="E106"/>
  <c r="F106"/>
  <c r="G106"/>
  <c r="G156" s="1"/>
  <c r="H106"/>
  <c r="I106"/>
  <c r="J106"/>
  <c r="K106"/>
  <c r="K156" s="1"/>
  <c r="L106"/>
  <c r="M106"/>
  <c r="N106"/>
  <c r="O106"/>
  <c r="O156" s="1"/>
  <c r="P106"/>
  <c r="Q106"/>
  <c r="R106"/>
  <c r="S106"/>
  <c r="T106"/>
  <c r="U106"/>
  <c r="C107"/>
  <c r="D107"/>
  <c r="E107"/>
  <c r="F107"/>
  <c r="G107"/>
  <c r="G157" s="1"/>
  <c r="H107"/>
  <c r="I107"/>
  <c r="J107"/>
  <c r="K107"/>
  <c r="K157" s="1"/>
  <c r="L107"/>
  <c r="M107"/>
  <c r="N107"/>
  <c r="O107"/>
  <c r="O157" s="1"/>
  <c r="P107"/>
  <c r="Q107"/>
  <c r="R107"/>
  <c r="S107"/>
  <c r="S157" s="1"/>
  <c r="T107"/>
  <c r="U107"/>
  <c r="C108"/>
  <c r="D108"/>
  <c r="E108"/>
  <c r="F108"/>
  <c r="G108"/>
  <c r="G158" s="1"/>
  <c r="H108"/>
  <c r="I108"/>
  <c r="J108"/>
  <c r="K108"/>
  <c r="K158" s="1"/>
  <c r="L108"/>
  <c r="M108"/>
  <c r="N108"/>
  <c r="O108"/>
  <c r="O158" s="1"/>
  <c r="P108"/>
  <c r="Q108"/>
  <c r="R108"/>
  <c r="S108"/>
  <c r="S158" s="1"/>
  <c r="T108"/>
  <c r="U108"/>
  <c r="C109"/>
  <c r="D109"/>
  <c r="E109"/>
  <c r="F109"/>
  <c r="G109"/>
  <c r="G159" s="1"/>
  <c r="H109"/>
  <c r="I109"/>
  <c r="J109"/>
  <c r="K109"/>
  <c r="K159" s="1"/>
  <c r="L109"/>
  <c r="M109"/>
  <c r="N109"/>
  <c r="O109"/>
  <c r="O159" s="1"/>
  <c r="P109"/>
  <c r="Q109"/>
  <c r="R109"/>
  <c r="S109"/>
  <c r="S159" s="1"/>
  <c r="T109"/>
  <c r="U109"/>
  <c r="D110"/>
  <c r="D160" s="1"/>
  <c r="E110"/>
  <c r="E160" s="1"/>
  <c r="F110"/>
  <c r="G110"/>
  <c r="G160" s="1"/>
  <c r="H110"/>
  <c r="I110"/>
  <c r="I160" s="1"/>
  <c r="J110"/>
  <c r="K110"/>
  <c r="K160" s="1"/>
  <c r="L110"/>
  <c r="L160" s="1"/>
  <c r="M110"/>
  <c r="M160" s="1"/>
  <c r="N110"/>
  <c r="N160" s="1"/>
  <c r="O110"/>
  <c r="O160" s="1"/>
  <c r="P110"/>
  <c r="P160" s="1"/>
  <c r="Q110"/>
  <c r="Q160" s="1"/>
  <c r="R110"/>
  <c r="R160" s="1"/>
  <c r="S110"/>
  <c r="S160" s="1"/>
  <c r="C111"/>
  <c r="D111"/>
  <c r="E111"/>
  <c r="F111"/>
  <c r="G111"/>
  <c r="G161" s="1"/>
  <c r="H111"/>
  <c r="I111"/>
  <c r="J111"/>
  <c r="K111"/>
  <c r="K161" s="1"/>
  <c r="L111"/>
  <c r="M111"/>
  <c r="N111"/>
  <c r="O111"/>
  <c r="O161" s="1"/>
  <c r="P111"/>
  <c r="Q111"/>
  <c r="R111"/>
  <c r="S111"/>
  <c r="S161" s="1"/>
  <c r="T111"/>
  <c r="U111"/>
  <c r="C112"/>
  <c r="D112"/>
  <c r="E112"/>
  <c r="F112"/>
  <c r="G112"/>
  <c r="G162" s="1"/>
  <c r="H112"/>
  <c r="I112"/>
  <c r="J112"/>
  <c r="K112"/>
  <c r="K162" s="1"/>
  <c r="L112"/>
  <c r="M112"/>
  <c r="N112"/>
  <c r="O112"/>
  <c r="O162" s="1"/>
  <c r="P112"/>
  <c r="Q112"/>
  <c r="R112"/>
  <c r="S112"/>
  <c r="T112"/>
  <c r="U112"/>
  <c r="F14" i="13"/>
  <c r="F15"/>
  <c r="F16"/>
  <c r="B18"/>
  <c r="D19"/>
  <c r="F20"/>
  <c r="F21"/>
  <c r="F25"/>
  <c r="F27"/>
  <c r="F28"/>
  <c r="F29"/>
  <c r="K30"/>
  <c r="F33"/>
  <c r="F34"/>
  <c r="C37"/>
  <c r="L46"/>
  <c r="M46"/>
  <c r="N46"/>
  <c r="O46"/>
  <c r="P46"/>
  <c r="Q46"/>
  <c r="R46"/>
  <c r="T46"/>
  <c r="U46"/>
  <c r="V46"/>
  <c r="W46"/>
  <c r="C96"/>
  <c r="D96"/>
  <c r="E96"/>
  <c r="F96"/>
  <c r="G96"/>
  <c r="H96"/>
  <c r="I96"/>
  <c r="J96"/>
  <c r="K96"/>
  <c r="L96"/>
  <c r="M96"/>
  <c r="N96"/>
  <c r="O96"/>
  <c r="P96"/>
  <c r="Q96"/>
  <c r="R96"/>
  <c r="B97"/>
  <c r="C97"/>
  <c r="D97"/>
  <c r="E97"/>
  <c r="F97"/>
  <c r="G97"/>
  <c r="H97"/>
  <c r="I97"/>
  <c r="J97"/>
  <c r="K97"/>
  <c r="L97"/>
  <c r="M97"/>
  <c r="N97"/>
  <c r="O97"/>
  <c r="P97"/>
  <c r="Q97"/>
  <c r="R97"/>
  <c r="S97"/>
  <c r="T97"/>
  <c r="H143"/>
  <c r="I143"/>
  <c r="J143"/>
  <c r="K143"/>
  <c r="L143"/>
  <c r="M143"/>
  <c r="N143"/>
  <c r="O143"/>
  <c r="P143"/>
  <c r="Q143"/>
  <c r="R143"/>
  <c r="S143"/>
  <c r="T143"/>
  <c r="U143"/>
  <c r="V143"/>
  <c r="T61" i="15" l="1"/>
  <c r="T62" s="1"/>
  <c r="X61"/>
  <c r="X47" i="13"/>
  <c r="L61" i="15"/>
  <c r="AB98" i="13"/>
  <c r="AA98"/>
  <c r="W114" i="15"/>
  <c r="AA115" s="1"/>
  <c r="V61"/>
  <c r="Q61"/>
  <c r="Q62" s="1"/>
  <c r="M61"/>
  <c r="M62" s="1"/>
  <c r="O61"/>
  <c r="O62" s="1"/>
  <c r="P61"/>
  <c r="W61"/>
  <c r="R61"/>
  <c r="AK61" s="1"/>
  <c r="N61"/>
  <c r="S47" i="13"/>
  <c r="K46"/>
  <c r="C86" i="15"/>
  <c r="U136" s="1"/>
  <c r="G11" s="1"/>
  <c r="E33" i="13"/>
  <c r="E27"/>
  <c r="E14"/>
  <c r="E34"/>
  <c r="E28"/>
  <c r="E20"/>
  <c r="E15"/>
  <c r="E25"/>
  <c r="C19"/>
  <c r="B37"/>
  <c r="E29"/>
  <c r="G89" i="15"/>
  <c r="G84"/>
  <c r="C154"/>
  <c r="W154"/>
  <c r="C162"/>
  <c r="W162"/>
  <c r="C157"/>
  <c r="W157"/>
  <c r="C150"/>
  <c r="W150"/>
  <c r="C140"/>
  <c r="W140"/>
  <c r="J38"/>
  <c r="K38"/>
  <c r="I38"/>
  <c r="J40"/>
  <c r="I40"/>
  <c r="K40"/>
  <c r="I42"/>
  <c r="K42"/>
  <c r="J42"/>
  <c r="AJ60"/>
  <c r="C156"/>
  <c r="W156"/>
  <c r="C159"/>
  <c r="W159"/>
  <c r="C142"/>
  <c r="W142"/>
  <c r="AD60"/>
  <c r="V72"/>
  <c r="J37"/>
  <c r="K37"/>
  <c r="K39"/>
  <c r="J39"/>
  <c r="I39"/>
  <c r="C161"/>
  <c r="W161"/>
  <c r="C149"/>
  <c r="W149"/>
  <c r="C136"/>
  <c r="C158"/>
  <c r="W158"/>
  <c r="C144"/>
  <c r="W144"/>
  <c r="C141"/>
  <c r="W141"/>
  <c r="C135"/>
  <c r="W135"/>
  <c r="AH60"/>
  <c r="AB60"/>
  <c r="AM60"/>
  <c r="V65"/>
  <c r="AC60"/>
  <c r="K43"/>
  <c r="J43"/>
  <c r="I43"/>
  <c r="K41"/>
  <c r="J41"/>
  <c r="I41"/>
  <c r="R47" i="13"/>
  <c r="N47"/>
  <c r="O47"/>
  <c r="M47"/>
  <c r="Q47"/>
  <c r="U61" i="15"/>
  <c r="AA46" i="13"/>
  <c r="V47"/>
  <c r="P47"/>
  <c r="L47"/>
  <c r="U47"/>
  <c r="U114" i="15"/>
  <c r="P162"/>
  <c r="L157"/>
  <c r="D157"/>
  <c r="L150"/>
  <c r="D150"/>
  <c r="L140"/>
  <c r="D140"/>
  <c r="U140"/>
  <c r="G15" s="1"/>
  <c r="L162"/>
  <c r="P157"/>
  <c r="H157"/>
  <c r="P150"/>
  <c r="H150"/>
  <c r="P140"/>
  <c r="H140"/>
  <c r="N162"/>
  <c r="J162"/>
  <c r="R157"/>
  <c r="D32" s="1"/>
  <c r="N157"/>
  <c r="J157"/>
  <c r="F157"/>
  <c r="R150"/>
  <c r="D25" s="1"/>
  <c r="N150"/>
  <c r="J150"/>
  <c r="F150"/>
  <c r="R140"/>
  <c r="D15" s="1"/>
  <c r="N140"/>
  <c r="J140"/>
  <c r="F140"/>
  <c r="G102"/>
  <c r="U162"/>
  <c r="G36" s="1"/>
  <c r="Q162"/>
  <c r="M162"/>
  <c r="C36" s="1"/>
  <c r="I162"/>
  <c r="E162"/>
  <c r="U157"/>
  <c r="Q157"/>
  <c r="M157"/>
  <c r="C32" s="1"/>
  <c r="I157"/>
  <c r="E157"/>
  <c r="U150"/>
  <c r="G25" s="1"/>
  <c r="Q150"/>
  <c r="M150"/>
  <c r="C25" s="1"/>
  <c r="I150"/>
  <c r="E150"/>
  <c r="Q140"/>
  <c r="M140"/>
  <c r="C15" s="1"/>
  <c r="I140"/>
  <c r="E140"/>
  <c r="U161"/>
  <c r="Q161"/>
  <c r="M161"/>
  <c r="C35" s="1"/>
  <c r="I161"/>
  <c r="E161"/>
  <c r="U156"/>
  <c r="G31" s="1"/>
  <c r="Q156"/>
  <c r="M156"/>
  <c r="C31" s="1"/>
  <c r="I156"/>
  <c r="E156"/>
  <c r="U154"/>
  <c r="G29" s="1"/>
  <c r="Q154"/>
  <c r="M154"/>
  <c r="C29" s="1"/>
  <c r="I154"/>
  <c r="E154"/>
  <c r="U149"/>
  <c r="G24" s="1"/>
  <c r="Q149"/>
  <c r="M149"/>
  <c r="C24" s="1"/>
  <c r="I149"/>
  <c r="E149"/>
  <c r="T161"/>
  <c r="F35" s="1"/>
  <c r="P161"/>
  <c r="L161"/>
  <c r="H161"/>
  <c r="D161"/>
  <c r="T156"/>
  <c r="F31" s="1"/>
  <c r="P156"/>
  <c r="T154"/>
  <c r="F29" s="1"/>
  <c r="P154"/>
  <c r="L154"/>
  <c r="P149"/>
  <c r="AA60"/>
  <c r="Q72"/>
  <c r="P159"/>
  <c r="H159"/>
  <c r="T142"/>
  <c r="F17" s="1"/>
  <c r="L142"/>
  <c r="N159"/>
  <c r="J159"/>
  <c r="F159"/>
  <c r="N142"/>
  <c r="J142"/>
  <c r="F142"/>
  <c r="T159"/>
  <c r="F34" s="1"/>
  <c r="L159"/>
  <c r="D159"/>
  <c r="P142"/>
  <c r="H142"/>
  <c r="D142"/>
  <c r="R161"/>
  <c r="D35" s="1"/>
  <c r="N161"/>
  <c r="J161"/>
  <c r="F161"/>
  <c r="U159"/>
  <c r="Q159"/>
  <c r="M159"/>
  <c r="C34" s="1"/>
  <c r="I159"/>
  <c r="E159"/>
  <c r="P158"/>
  <c r="L158"/>
  <c r="R156"/>
  <c r="D31" s="1"/>
  <c r="N156"/>
  <c r="N154"/>
  <c r="R149"/>
  <c r="D24" s="1"/>
  <c r="N149"/>
  <c r="P144"/>
  <c r="L144"/>
  <c r="Q142"/>
  <c r="I142"/>
  <c r="E142"/>
  <c r="P141"/>
  <c r="L141"/>
  <c r="P135"/>
  <c r="L135"/>
  <c r="H135"/>
  <c r="U158"/>
  <c r="G33" s="1"/>
  <c r="Q158"/>
  <c r="M158"/>
  <c r="C33" s="1"/>
  <c r="I158"/>
  <c r="E158"/>
  <c r="U144"/>
  <c r="G19" s="1"/>
  <c r="Q144"/>
  <c r="M144"/>
  <c r="C19" s="1"/>
  <c r="I144"/>
  <c r="E144"/>
  <c r="U141"/>
  <c r="G16" s="1"/>
  <c r="Q141"/>
  <c r="M141"/>
  <c r="C16" s="1"/>
  <c r="I141"/>
  <c r="E141"/>
  <c r="U135"/>
  <c r="G10" s="1"/>
  <c r="Q135"/>
  <c r="M135"/>
  <c r="C10" s="1"/>
  <c r="I135"/>
  <c r="E135"/>
  <c r="R158"/>
  <c r="D33" s="1"/>
  <c r="N158"/>
  <c r="R144"/>
  <c r="D19" s="1"/>
  <c r="N144"/>
  <c r="R141"/>
  <c r="D16" s="1"/>
  <c r="N141"/>
  <c r="J141"/>
  <c r="N135"/>
  <c r="J135"/>
  <c r="F135"/>
  <c r="D65"/>
  <c r="S162"/>
  <c r="E36" s="1"/>
  <c r="U160"/>
  <c r="C160"/>
  <c r="T160"/>
  <c r="V160"/>
  <c r="R159"/>
  <c r="D34" s="1"/>
  <c r="T157"/>
  <c r="F32" s="1"/>
  <c r="S156"/>
  <c r="E31" s="1"/>
  <c r="S154"/>
  <c r="E29" s="1"/>
  <c r="T150"/>
  <c r="F25" s="1"/>
  <c r="S149"/>
  <c r="E24" s="1"/>
  <c r="R142"/>
  <c r="D17" s="1"/>
  <c r="T140"/>
  <c r="F15" s="1"/>
  <c r="E136"/>
  <c r="V162"/>
  <c r="V159"/>
  <c r="V157"/>
  <c r="V149"/>
  <c r="V142"/>
  <c r="V140"/>
  <c r="V135"/>
  <c r="T162"/>
  <c r="F36" s="1"/>
  <c r="R162"/>
  <c r="D36" s="1"/>
  <c r="T158"/>
  <c r="F33" s="1"/>
  <c r="R154"/>
  <c r="D29" s="1"/>
  <c r="T149"/>
  <c r="F24" s="1"/>
  <c r="T144"/>
  <c r="F19" s="1"/>
  <c r="U142"/>
  <c r="G17" s="1"/>
  <c r="M142"/>
  <c r="C17" s="1"/>
  <c r="T141"/>
  <c r="F16" s="1"/>
  <c r="H141"/>
  <c r="T135"/>
  <c r="F10" s="1"/>
  <c r="R135"/>
  <c r="D10" s="1"/>
  <c r="U65"/>
  <c r="H162"/>
  <c r="F162"/>
  <c r="D162"/>
  <c r="J160"/>
  <c r="H160"/>
  <c r="F160"/>
  <c r="J158"/>
  <c r="H158"/>
  <c r="F158"/>
  <c r="D158"/>
  <c r="L156"/>
  <c r="J156"/>
  <c r="H156"/>
  <c r="F156"/>
  <c r="D156"/>
  <c r="J154"/>
  <c r="H154"/>
  <c r="F154"/>
  <c r="D154"/>
  <c r="L149"/>
  <c r="J149"/>
  <c r="H149"/>
  <c r="F149"/>
  <c r="D149"/>
  <c r="J144"/>
  <c r="H144"/>
  <c r="F144"/>
  <c r="D144"/>
  <c r="F141"/>
  <c r="D141"/>
  <c r="D135"/>
  <c r="V161"/>
  <c r="V158"/>
  <c r="V156"/>
  <c r="V154"/>
  <c r="V150"/>
  <c r="V141"/>
  <c r="V144"/>
  <c r="E33"/>
  <c r="Q65"/>
  <c r="M65"/>
  <c r="I65"/>
  <c r="I72"/>
  <c r="E16" i="13"/>
  <c r="G95" i="15"/>
  <c r="E87"/>
  <c r="J30" i="13"/>
  <c r="E21"/>
  <c r="E10" i="15"/>
  <c r="G97"/>
  <c r="E16"/>
  <c r="L72"/>
  <c r="G82"/>
  <c r="B72"/>
  <c r="L98"/>
  <c r="E19"/>
  <c r="S61"/>
  <c r="AK60"/>
  <c r="R72"/>
  <c r="S65"/>
  <c r="G72"/>
  <c r="K72"/>
  <c r="O72"/>
  <c r="S72"/>
  <c r="W47" i="13"/>
  <c r="E15" i="15"/>
  <c r="P72"/>
  <c r="H72"/>
  <c r="Z60"/>
  <c r="T47" i="13"/>
  <c r="E32" i="15"/>
  <c r="E25"/>
  <c r="U72"/>
  <c r="M72"/>
  <c r="D72"/>
  <c r="O65"/>
  <c r="K65"/>
  <c r="G65"/>
  <c r="C65"/>
  <c r="T65"/>
  <c r="T72"/>
  <c r="E65"/>
  <c r="R65"/>
  <c r="N65"/>
  <c r="J65"/>
  <c r="F65"/>
  <c r="S96" i="13"/>
  <c r="T96" s="1"/>
  <c r="U96" s="1"/>
  <c r="V96" s="1"/>
  <c r="I103" i="15"/>
  <c r="J103"/>
  <c r="K103"/>
  <c r="D105"/>
  <c r="E35"/>
  <c r="E34"/>
  <c r="G101"/>
  <c r="G83"/>
  <c r="G96"/>
  <c r="G93"/>
  <c r="G88"/>
  <c r="E72"/>
  <c r="C72"/>
  <c r="P65"/>
  <c r="L65"/>
  <c r="H65"/>
  <c r="N66" l="1"/>
  <c r="D20" i="13"/>
  <c r="C20" s="1"/>
  <c r="F95" i="15"/>
  <c r="R62"/>
  <c r="R67" s="1"/>
  <c r="F88"/>
  <c r="F136"/>
  <c r="D15" i="13"/>
  <c r="AM61" i="15"/>
  <c r="O66"/>
  <c r="AL61"/>
  <c r="P66"/>
  <c r="N62"/>
  <c r="O67" s="1"/>
  <c r="F97"/>
  <c r="R136"/>
  <c r="D11" s="1"/>
  <c r="O136"/>
  <c r="V66"/>
  <c r="M66"/>
  <c r="P79"/>
  <c r="M79"/>
  <c r="O79"/>
  <c r="R66"/>
  <c r="Q66"/>
  <c r="F93"/>
  <c r="N136"/>
  <c r="M136"/>
  <c r="C11" s="1"/>
  <c r="Z115"/>
  <c r="L62"/>
  <c r="M80" s="1"/>
  <c r="P62"/>
  <c r="Q80" s="1"/>
  <c r="J136"/>
  <c r="G136"/>
  <c r="Q136"/>
  <c r="AC61"/>
  <c r="AE61"/>
  <c r="N79"/>
  <c r="L5"/>
  <c r="M5"/>
  <c r="W79"/>
  <c r="Q79"/>
  <c r="R79"/>
  <c r="S79"/>
  <c r="F102"/>
  <c r="V136"/>
  <c r="H11" s="1"/>
  <c r="D136"/>
  <c r="W136"/>
  <c r="J11" s="1"/>
  <c r="L136"/>
  <c r="T136"/>
  <c r="F11" s="1"/>
  <c r="I136"/>
  <c r="S136"/>
  <c r="E11" s="1"/>
  <c r="V62"/>
  <c r="AE62" s="1"/>
  <c r="D33" i="13"/>
  <c r="B19"/>
  <c r="D25"/>
  <c r="F83" i="15"/>
  <c r="D34" i="13"/>
  <c r="H136" i="15"/>
  <c r="P136"/>
  <c r="K136"/>
  <c r="D29" i="13"/>
  <c r="F82" i="15"/>
  <c r="K61"/>
  <c r="D21" i="13"/>
  <c r="F84" i="15"/>
  <c r="D28" i="13"/>
  <c r="F101" i="15"/>
  <c r="J46" i="13"/>
  <c r="J47" s="1"/>
  <c r="C105" i="15"/>
  <c r="D27" i="13"/>
  <c r="F96" i="15"/>
  <c r="K47" i="13"/>
  <c r="D14"/>
  <c r="D87" i="15"/>
  <c r="J35"/>
  <c r="I35"/>
  <c r="K35"/>
  <c r="K17"/>
  <c r="I17"/>
  <c r="J17"/>
  <c r="J31"/>
  <c r="K31"/>
  <c r="I31"/>
  <c r="K16"/>
  <c r="I16"/>
  <c r="J16"/>
  <c r="J15"/>
  <c r="K15"/>
  <c r="I15"/>
  <c r="K32"/>
  <c r="I32"/>
  <c r="J32"/>
  <c r="K24"/>
  <c r="I24"/>
  <c r="J24"/>
  <c r="J34"/>
  <c r="K34"/>
  <c r="I34"/>
  <c r="K33"/>
  <c r="I33"/>
  <c r="J33"/>
  <c r="K29"/>
  <c r="I29"/>
  <c r="J29"/>
  <c r="AH61"/>
  <c r="AB61"/>
  <c r="J10"/>
  <c r="K10"/>
  <c r="I10"/>
  <c r="J19"/>
  <c r="K19"/>
  <c r="I19"/>
  <c r="K25"/>
  <c r="I25"/>
  <c r="J25"/>
  <c r="K36"/>
  <c r="I36"/>
  <c r="J36"/>
  <c r="U66"/>
  <c r="U62"/>
  <c r="V80" s="1"/>
  <c r="V114"/>
  <c r="D16" i="13"/>
  <c r="T66" i="15"/>
  <c r="S62"/>
  <c r="H35"/>
  <c r="H10"/>
  <c r="H19"/>
  <c r="H34"/>
  <c r="S66"/>
  <c r="I30" i="13"/>
  <c r="K98" i="15"/>
  <c r="F89"/>
  <c r="H31"/>
  <c r="H32"/>
  <c r="H17"/>
  <c r="H16"/>
  <c r="U79"/>
  <c r="H25"/>
  <c r="V79"/>
  <c r="H33"/>
  <c r="H15"/>
  <c r="T79"/>
  <c r="H36"/>
  <c r="G32"/>
  <c r="H24"/>
  <c r="H29"/>
  <c r="G35" i="13"/>
  <c r="G34" i="15"/>
  <c r="G35"/>
  <c r="U80"/>
  <c r="N80"/>
  <c r="R80"/>
  <c r="P80"/>
  <c r="E88" l="1"/>
  <c r="O80"/>
  <c r="C15" i="13"/>
  <c r="S80" i="15"/>
  <c r="S67"/>
  <c r="N67"/>
  <c r="M67"/>
  <c r="E83"/>
  <c r="W80"/>
  <c r="Y105" s="1"/>
  <c r="K11"/>
  <c r="P67"/>
  <c r="AK62"/>
  <c r="C28" i="13"/>
  <c r="E93" i="15"/>
  <c r="AL62"/>
  <c r="C25" i="13"/>
  <c r="C87" i="15"/>
  <c r="D137" s="1"/>
  <c r="Q67"/>
  <c r="T67"/>
  <c r="C137"/>
  <c r="I11"/>
  <c r="E102"/>
  <c r="E96"/>
  <c r="C14" i="13"/>
  <c r="C34"/>
  <c r="D102" i="15" s="1"/>
  <c r="E101"/>
  <c r="C33" i="13"/>
  <c r="E82" i="15"/>
  <c r="H103"/>
  <c r="E89"/>
  <c r="K62"/>
  <c r="L66"/>
  <c r="K79"/>
  <c r="L79"/>
  <c r="E95"/>
  <c r="C27" i="13"/>
  <c r="J61" i="15"/>
  <c r="J62" s="1"/>
  <c r="K80" s="1"/>
  <c r="C155"/>
  <c r="T155"/>
  <c r="F30" s="1"/>
  <c r="L155"/>
  <c r="M155"/>
  <c r="C30" s="1"/>
  <c r="Q155"/>
  <c r="G155"/>
  <c r="R155"/>
  <c r="D30" s="1"/>
  <c r="N155"/>
  <c r="F155"/>
  <c r="V155"/>
  <c r="H30" s="1"/>
  <c r="U155"/>
  <c r="G30" s="1"/>
  <c r="S155"/>
  <c r="E30" s="1"/>
  <c r="I155"/>
  <c r="P155"/>
  <c r="H155"/>
  <c r="K155"/>
  <c r="W155"/>
  <c r="J155"/>
  <c r="O155"/>
  <c r="E155"/>
  <c r="C29" i="13"/>
  <c r="E97" i="15"/>
  <c r="E84"/>
  <c r="D155"/>
  <c r="C21" i="13"/>
  <c r="Y104" i="15"/>
  <c r="AH62"/>
  <c r="AB62"/>
  <c r="V67"/>
  <c r="AM62"/>
  <c r="Y80"/>
  <c r="X80"/>
  <c r="X87"/>
  <c r="X98"/>
  <c r="X105"/>
  <c r="X88"/>
  <c r="X112"/>
  <c r="X95"/>
  <c r="X111"/>
  <c r="X82"/>
  <c r="X96"/>
  <c r="X103"/>
  <c r="X93"/>
  <c r="X86"/>
  <c r="X109"/>
  <c r="X92"/>
  <c r="X89"/>
  <c r="X99"/>
  <c r="X94"/>
  <c r="X84"/>
  <c r="X100"/>
  <c r="X97"/>
  <c r="X106"/>
  <c r="X85"/>
  <c r="X104"/>
  <c r="X101"/>
  <c r="X83"/>
  <c r="X107"/>
  <c r="X90"/>
  <c r="X102"/>
  <c r="X108"/>
  <c r="X91"/>
  <c r="X79"/>
  <c r="Y79"/>
  <c r="AC62"/>
  <c r="U67"/>
  <c r="T80"/>
  <c r="C16" i="13"/>
  <c r="F35"/>
  <c r="H30"/>
  <c r="I46"/>
  <c r="J98" i="15"/>
  <c r="D83"/>
  <c r="B20" i="13"/>
  <c r="D88" i="15"/>
  <c r="Y98" l="1"/>
  <c r="Y88"/>
  <c r="Y96"/>
  <c r="Y108"/>
  <c r="Y89"/>
  <c r="Y107"/>
  <c r="Y90"/>
  <c r="Y100"/>
  <c r="Y87"/>
  <c r="Y101"/>
  <c r="B15" i="13"/>
  <c r="U137" i="15"/>
  <c r="G12" s="1"/>
  <c r="T137"/>
  <c r="F12" s="1"/>
  <c r="R137"/>
  <c r="D12" s="1"/>
  <c r="Y82"/>
  <c r="Y102"/>
  <c r="Y85"/>
  <c r="Y111"/>
  <c r="Y83"/>
  <c r="Y92"/>
  <c r="Y112"/>
  <c r="Y86"/>
  <c r="Y97"/>
  <c r="Y94"/>
  <c r="Y84"/>
  <c r="Y106"/>
  <c r="E137"/>
  <c r="N137"/>
  <c r="V137"/>
  <c r="H12" s="1"/>
  <c r="H137"/>
  <c r="F137"/>
  <c r="S137"/>
  <c r="E12" s="1"/>
  <c r="J137"/>
  <c r="Y99"/>
  <c r="Y93"/>
  <c r="Y95"/>
  <c r="Y109"/>
  <c r="Y91"/>
  <c r="Y103"/>
  <c r="B25" i="13"/>
  <c r="G137" i="15"/>
  <c r="M137"/>
  <c r="C12" s="1"/>
  <c r="L137"/>
  <c r="I137"/>
  <c r="D96"/>
  <c r="D101"/>
  <c r="Q137"/>
  <c r="P137"/>
  <c r="K137"/>
  <c r="W137"/>
  <c r="I12" s="1"/>
  <c r="O137"/>
  <c r="D82"/>
  <c r="D93"/>
  <c r="B14" i="13"/>
  <c r="B28"/>
  <c r="B21"/>
  <c r="B34"/>
  <c r="B33"/>
  <c r="C101" i="15" s="1"/>
  <c r="I30"/>
  <c r="K30"/>
  <c r="J30"/>
  <c r="K66"/>
  <c r="C83"/>
  <c r="W133" s="1"/>
  <c r="E35" i="13"/>
  <c r="D84" i="15"/>
  <c r="B29" i="13"/>
  <c r="D97" i="15"/>
  <c r="D89"/>
  <c r="D95"/>
  <c r="B27" i="13"/>
  <c r="K67" i="15"/>
  <c r="L80"/>
  <c r="L67"/>
  <c r="B16" i="13"/>
  <c r="G103" i="15"/>
  <c r="H46" i="13"/>
  <c r="G30"/>
  <c r="I98" i="15"/>
  <c r="I61"/>
  <c r="I47" i="13"/>
  <c r="C88" i="15"/>
  <c r="D151" l="1"/>
  <c r="C96"/>
  <c r="W146" s="1"/>
  <c r="I21" s="1"/>
  <c r="C133"/>
  <c r="J8" s="1"/>
  <c r="G133"/>
  <c r="T133"/>
  <c r="F8" s="1"/>
  <c r="C82"/>
  <c r="T132" s="1"/>
  <c r="F7" s="1"/>
  <c r="F133"/>
  <c r="N133"/>
  <c r="R133"/>
  <c r="D8" s="1"/>
  <c r="U133"/>
  <c r="G8" s="1"/>
  <c r="H133"/>
  <c r="D133"/>
  <c r="Q133"/>
  <c r="S133"/>
  <c r="E8" s="1"/>
  <c r="K12"/>
  <c r="D35" i="13"/>
  <c r="C93" i="15"/>
  <c r="T143" s="1"/>
  <c r="F18" s="1"/>
  <c r="J12"/>
  <c r="C102"/>
  <c r="W152" s="1"/>
  <c r="C89"/>
  <c r="D139" s="1"/>
  <c r="F103"/>
  <c r="C84"/>
  <c r="C95"/>
  <c r="D145" s="1"/>
  <c r="C97"/>
  <c r="D147" s="1"/>
  <c r="W151"/>
  <c r="T151"/>
  <c r="F26" s="1"/>
  <c r="O151"/>
  <c r="H151"/>
  <c r="Q151"/>
  <c r="C151"/>
  <c r="P151"/>
  <c r="I151"/>
  <c r="K151"/>
  <c r="G151"/>
  <c r="R151"/>
  <c r="D26" s="1"/>
  <c r="S151"/>
  <c r="E26" s="1"/>
  <c r="L151"/>
  <c r="M151"/>
  <c r="C26" s="1"/>
  <c r="F151"/>
  <c r="J151"/>
  <c r="U151"/>
  <c r="G26" s="1"/>
  <c r="E151"/>
  <c r="N151"/>
  <c r="V151"/>
  <c r="H26" s="1"/>
  <c r="M133"/>
  <c r="C8" s="1"/>
  <c r="J133"/>
  <c r="O133"/>
  <c r="P133"/>
  <c r="E133"/>
  <c r="J79"/>
  <c r="I133"/>
  <c r="V133"/>
  <c r="H8" s="1"/>
  <c r="K133"/>
  <c r="L133"/>
  <c r="I8"/>
  <c r="D138"/>
  <c r="W138"/>
  <c r="C138"/>
  <c r="S138"/>
  <c r="E13" s="1"/>
  <c r="O138"/>
  <c r="K138"/>
  <c r="P138"/>
  <c r="L138"/>
  <c r="H138"/>
  <c r="U138"/>
  <c r="G13" s="1"/>
  <c r="Q138"/>
  <c r="M138"/>
  <c r="C13" s="1"/>
  <c r="I138"/>
  <c r="V138"/>
  <c r="T138"/>
  <c r="F13" s="1"/>
  <c r="R138"/>
  <c r="D13" s="1"/>
  <c r="N138"/>
  <c r="J138"/>
  <c r="F138"/>
  <c r="G138"/>
  <c r="E138"/>
  <c r="H98"/>
  <c r="F30" i="13"/>
  <c r="G46"/>
  <c r="H61" i="15"/>
  <c r="H47" i="13"/>
  <c r="J66" i="15"/>
  <c r="I62"/>
  <c r="J146" l="1"/>
  <c r="F146"/>
  <c r="N146"/>
  <c r="O132"/>
  <c r="F132"/>
  <c r="K132"/>
  <c r="C132"/>
  <c r="V132"/>
  <c r="H7" s="1"/>
  <c r="K139"/>
  <c r="J132"/>
  <c r="Q132"/>
  <c r="S132"/>
  <c r="E7" s="1"/>
  <c r="U132"/>
  <c r="G7" s="1"/>
  <c r="E132"/>
  <c r="I132"/>
  <c r="M132"/>
  <c r="C7" s="1"/>
  <c r="L132"/>
  <c r="N132"/>
  <c r="G132"/>
  <c r="W132"/>
  <c r="I7" s="1"/>
  <c r="H132"/>
  <c r="D132"/>
  <c r="P132"/>
  <c r="R132"/>
  <c r="D7" s="1"/>
  <c r="J139"/>
  <c r="U146"/>
  <c r="G21" s="1"/>
  <c r="T139"/>
  <c r="F14" s="1"/>
  <c r="N139"/>
  <c r="E146"/>
  <c r="S143"/>
  <c r="E18" s="1"/>
  <c r="M146"/>
  <c r="C21" s="1"/>
  <c r="V146"/>
  <c r="H21" s="1"/>
  <c r="C146"/>
  <c r="J21" s="1"/>
  <c r="D146"/>
  <c r="H146"/>
  <c r="G146"/>
  <c r="L146"/>
  <c r="R146"/>
  <c r="D21" s="1"/>
  <c r="J152"/>
  <c r="Q146"/>
  <c r="P146"/>
  <c r="K146"/>
  <c r="S146"/>
  <c r="E21" s="1"/>
  <c r="O146"/>
  <c r="T146"/>
  <c r="F21" s="1"/>
  <c r="I146"/>
  <c r="E152"/>
  <c r="K8"/>
  <c r="P152"/>
  <c r="F152"/>
  <c r="W143"/>
  <c r="I18" s="1"/>
  <c r="H152"/>
  <c r="G152"/>
  <c r="N152"/>
  <c r="D152"/>
  <c r="S152"/>
  <c r="E27" s="1"/>
  <c r="T152"/>
  <c r="F27" s="1"/>
  <c r="K152"/>
  <c r="O143"/>
  <c r="Q152"/>
  <c r="C152"/>
  <c r="J27" s="1"/>
  <c r="I152"/>
  <c r="R152"/>
  <c r="D27" s="1"/>
  <c r="U152"/>
  <c r="G27" s="1"/>
  <c r="O152"/>
  <c r="V152"/>
  <c r="H27" s="1"/>
  <c r="L152"/>
  <c r="P143"/>
  <c r="E143"/>
  <c r="H143"/>
  <c r="Q143"/>
  <c r="C143"/>
  <c r="G143"/>
  <c r="V143"/>
  <c r="H18" s="1"/>
  <c r="L143"/>
  <c r="U143"/>
  <c r="G18" s="1"/>
  <c r="R143"/>
  <c r="D18" s="1"/>
  <c r="K143"/>
  <c r="E103"/>
  <c r="H139"/>
  <c r="L139"/>
  <c r="I143"/>
  <c r="M143"/>
  <c r="C18" s="1"/>
  <c r="F143"/>
  <c r="C35" i="13"/>
  <c r="M139" i="15"/>
  <c r="C14" s="1"/>
  <c r="Q139"/>
  <c r="F139"/>
  <c r="J143"/>
  <c r="D143"/>
  <c r="N143"/>
  <c r="M152"/>
  <c r="C27" s="1"/>
  <c r="W139"/>
  <c r="C139"/>
  <c r="U139"/>
  <c r="G14" s="1"/>
  <c r="V139"/>
  <c r="H14" s="1"/>
  <c r="G139"/>
  <c r="I139"/>
  <c r="R139"/>
  <c r="D14" s="1"/>
  <c r="S139"/>
  <c r="E14" s="1"/>
  <c r="O139"/>
  <c r="E139"/>
  <c r="P139"/>
  <c r="W147"/>
  <c r="U147"/>
  <c r="G22" s="1"/>
  <c r="J147"/>
  <c r="V147"/>
  <c r="H22" s="1"/>
  <c r="L147"/>
  <c r="F147"/>
  <c r="C147"/>
  <c r="M147"/>
  <c r="C22" s="1"/>
  <c r="Q147"/>
  <c r="H147"/>
  <c r="S147"/>
  <c r="E22" s="1"/>
  <c r="N147"/>
  <c r="I147"/>
  <c r="P147"/>
  <c r="G147"/>
  <c r="E147"/>
  <c r="K147"/>
  <c r="R147"/>
  <c r="D22" s="1"/>
  <c r="O147"/>
  <c r="T147"/>
  <c r="F22" s="1"/>
  <c r="W134"/>
  <c r="L134"/>
  <c r="Q134"/>
  <c r="N134"/>
  <c r="K134"/>
  <c r="I134"/>
  <c r="E134"/>
  <c r="H134"/>
  <c r="V134"/>
  <c r="H9" s="1"/>
  <c r="P134"/>
  <c r="U134"/>
  <c r="G9" s="1"/>
  <c r="R134"/>
  <c r="D9" s="1"/>
  <c r="O134"/>
  <c r="F134"/>
  <c r="T134"/>
  <c r="F9" s="1"/>
  <c r="G134"/>
  <c r="S134"/>
  <c r="E9" s="1"/>
  <c r="D134"/>
  <c r="C134"/>
  <c r="M134"/>
  <c r="C9" s="1"/>
  <c r="J134"/>
  <c r="I79"/>
  <c r="K26"/>
  <c r="J26"/>
  <c r="I26"/>
  <c r="W145"/>
  <c r="Q145"/>
  <c r="P145"/>
  <c r="O145"/>
  <c r="N145"/>
  <c r="H145"/>
  <c r="G145"/>
  <c r="L145"/>
  <c r="J145"/>
  <c r="E145"/>
  <c r="S145"/>
  <c r="E20" s="1"/>
  <c r="V145"/>
  <c r="H20" s="1"/>
  <c r="U145"/>
  <c r="G20" s="1"/>
  <c r="R145"/>
  <c r="D20" s="1"/>
  <c r="C145"/>
  <c r="I145"/>
  <c r="T145"/>
  <c r="F20" s="1"/>
  <c r="M145"/>
  <c r="C20" s="1"/>
  <c r="K145"/>
  <c r="F145"/>
  <c r="I27"/>
  <c r="K13"/>
  <c r="I13"/>
  <c r="J13"/>
  <c r="H13"/>
  <c r="E30" i="13"/>
  <c r="F46"/>
  <c r="G98" i="15"/>
  <c r="J67"/>
  <c r="J80"/>
  <c r="G61"/>
  <c r="G47" i="13"/>
  <c r="I66" i="15"/>
  <c r="H62"/>
  <c r="K21" l="1"/>
  <c r="K7"/>
  <c r="J7"/>
  <c r="B35" i="13"/>
  <c r="K27" i="15"/>
  <c r="J18"/>
  <c r="D103"/>
  <c r="K18"/>
  <c r="J14"/>
  <c r="I14"/>
  <c r="K14"/>
  <c r="J22"/>
  <c r="J20"/>
  <c r="I20"/>
  <c r="K20"/>
  <c r="H79"/>
  <c r="K9"/>
  <c r="J9"/>
  <c r="I9"/>
  <c r="K22"/>
  <c r="I22"/>
  <c r="F47" i="13"/>
  <c r="F61" i="15"/>
  <c r="I67"/>
  <c r="I80"/>
  <c r="G62"/>
  <c r="H80" s="1"/>
  <c r="H66"/>
  <c r="E46" i="13"/>
  <c r="D30"/>
  <c r="F98" i="15"/>
  <c r="C103" l="1"/>
  <c r="F153" s="1"/>
  <c r="G79"/>
  <c r="E47" i="13"/>
  <c r="E61" i="15"/>
  <c r="H67"/>
  <c r="E98"/>
  <c r="D46" i="13"/>
  <c r="C30"/>
  <c r="G66" i="15"/>
  <c r="F62"/>
  <c r="H153" l="1"/>
  <c r="S153"/>
  <c r="E28" s="1"/>
  <c r="K153"/>
  <c r="R153"/>
  <c r="D28" s="1"/>
  <c r="O153"/>
  <c r="V153"/>
  <c r="H28" s="1"/>
  <c r="Q153"/>
  <c r="P153"/>
  <c r="N153"/>
  <c r="M153"/>
  <c r="C28" s="1"/>
  <c r="C153"/>
  <c r="G153"/>
  <c r="J153"/>
  <c r="W153"/>
  <c r="I28" s="1"/>
  <c r="T153"/>
  <c r="F28" s="1"/>
  <c r="L153"/>
  <c r="E153"/>
  <c r="I153"/>
  <c r="U153"/>
  <c r="G28" s="1"/>
  <c r="D153"/>
  <c r="F79"/>
  <c r="F66"/>
  <c r="AA61"/>
  <c r="D61"/>
  <c r="E66" s="1"/>
  <c r="D47" i="13"/>
  <c r="B30"/>
  <c r="D98" i="15"/>
  <c r="C46" i="13"/>
  <c r="AJ61" i="15"/>
  <c r="E62"/>
  <c r="AA62" s="1"/>
  <c r="G67"/>
  <c r="G80"/>
  <c r="J28" l="1"/>
  <c r="K28"/>
  <c r="E79"/>
  <c r="C61"/>
  <c r="C62" s="1"/>
  <c r="C47" i="13"/>
  <c r="D62" i="15"/>
  <c r="C98"/>
  <c r="W148" s="1"/>
  <c r="B46" i="13"/>
  <c r="F67" i="15"/>
  <c r="AJ62"/>
  <c r="F80"/>
  <c r="D79" l="1"/>
  <c r="I23"/>
  <c r="C148"/>
  <c r="J23" s="1"/>
  <c r="T148"/>
  <c r="F23" s="1"/>
  <c r="P148"/>
  <c r="U148"/>
  <c r="G23" s="1"/>
  <c r="Q148"/>
  <c r="M148"/>
  <c r="C23" s="1"/>
  <c r="R148"/>
  <c r="D23" s="1"/>
  <c r="N148"/>
  <c r="S148"/>
  <c r="E23" s="1"/>
  <c r="O148"/>
  <c r="V148"/>
  <c r="L148"/>
  <c r="K148"/>
  <c r="J148"/>
  <c r="I148"/>
  <c r="H148"/>
  <c r="G148"/>
  <c r="F148"/>
  <c r="E148"/>
  <c r="D148"/>
  <c r="D67"/>
  <c r="D80"/>
  <c r="D66"/>
  <c r="B61"/>
  <c r="B47" i="13"/>
  <c r="E67" i="15"/>
  <c r="E80"/>
  <c r="C79" l="1"/>
  <c r="W129" s="1"/>
  <c r="I5" s="1"/>
  <c r="X73"/>
  <c r="AD61"/>
  <c r="W73"/>
  <c r="K23"/>
  <c r="H23"/>
  <c r="S73"/>
  <c r="B73"/>
  <c r="P73"/>
  <c r="U73"/>
  <c r="Z61"/>
  <c r="C73"/>
  <c r="R73"/>
  <c r="T73"/>
  <c r="K73"/>
  <c r="Q73"/>
  <c r="M73"/>
  <c r="G73"/>
  <c r="C66"/>
  <c r="N73"/>
  <c r="H73"/>
  <c r="L73"/>
  <c r="J73"/>
  <c r="V73"/>
  <c r="D73"/>
  <c r="I73"/>
  <c r="O73"/>
  <c r="E73"/>
  <c r="B62"/>
  <c r="F73"/>
  <c r="U129" l="1"/>
  <c r="G5" s="1"/>
  <c r="E129"/>
  <c r="M129"/>
  <c r="C5" s="1"/>
  <c r="R129"/>
  <c r="D5" s="1"/>
  <c r="I129"/>
  <c r="Q129"/>
  <c r="V129"/>
  <c r="H5" s="1"/>
  <c r="H129"/>
  <c r="N129"/>
  <c r="D129"/>
  <c r="G129"/>
  <c r="K129"/>
  <c r="O129"/>
  <c r="S129"/>
  <c r="E5" s="1"/>
  <c r="C129"/>
  <c r="J5" s="1"/>
  <c r="F129"/>
  <c r="J129"/>
  <c r="T129"/>
  <c r="F5" s="1"/>
  <c r="P129"/>
  <c r="L129"/>
  <c r="AD62"/>
  <c r="V74"/>
  <c r="G74"/>
  <c r="J74"/>
  <c r="B74"/>
  <c r="K74"/>
  <c r="I74"/>
  <c r="P74"/>
  <c r="D74"/>
  <c r="U74"/>
  <c r="O74"/>
  <c r="M74"/>
  <c r="S74"/>
  <c r="L74"/>
  <c r="E74"/>
  <c r="C74"/>
  <c r="Q74"/>
  <c r="N74"/>
  <c r="R74"/>
  <c r="T74"/>
  <c r="Z62"/>
  <c r="C80"/>
  <c r="W130" s="1"/>
  <c r="H74"/>
  <c r="F74"/>
  <c r="C67"/>
  <c r="K5" l="1"/>
  <c r="I6"/>
  <c r="C130"/>
  <c r="J6" s="1"/>
  <c r="T130"/>
  <c r="F6" s="1"/>
  <c r="S130"/>
  <c r="E6" s="1"/>
  <c r="O130"/>
  <c r="V130"/>
  <c r="R130"/>
  <c r="D6" s="1"/>
  <c r="U130"/>
  <c r="G6" s="1"/>
  <c r="L130"/>
  <c r="Q130"/>
  <c r="M130"/>
  <c r="C6" s="1"/>
  <c r="P130"/>
  <c r="N130"/>
  <c r="K130"/>
  <c r="J130"/>
  <c r="I130"/>
  <c r="H130"/>
  <c r="G130"/>
  <c r="F130"/>
  <c r="D130"/>
  <c r="E130"/>
  <c r="K6" l="1"/>
  <c r="H6"/>
</calcChain>
</file>

<file path=xl/sharedStrings.xml><?xml version="1.0" encoding="utf-8"?>
<sst xmlns="http://schemas.openxmlformats.org/spreadsheetml/2006/main" count="837" uniqueCount="230">
  <si>
    <t>UK</t>
  </si>
  <si>
    <t>Total energy consumption</t>
  </si>
  <si>
    <t>Total energy intensity</t>
  </si>
  <si>
    <t>FOR CHART</t>
  </si>
  <si>
    <t>FOR TABLE</t>
  </si>
  <si>
    <t>EEA</t>
  </si>
  <si>
    <t>Total energy consumption (1000 TOE)</t>
  </si>
  <si>
    <t>Belgium</t>
  </si>
  <si>
    <t>Czech Republic</t>
  </si>
  <si>
    <t>Denmark</t>
  </si>
  <si>
    <t>Estonia</t>
  </si>
  <si>
    <t>Greece</t>
  </si>
  <si>
    <t>Spain</t>
  </si>
  <si>
    <t>France</t>
  </si>
  <si>
    <t>Ireland</t>
  </si>
  <si>
    <t>Italy</t>
  </si>
  <si>
    <t>Cyprus</t>
  </si>
  <si>
    <t>Latvia</t>
  </si>
  <si>
    <t>Lithuania</t>
  </si>
  <si>
    <t>Hungary</t>
  </si>
  <si>
    <t>Malta</t>
  </si>
  <si>
    <t>Netherlands</t>
  </si>
  <si>
    <t>Austria</t>
  </si>
  <si>
    <t>Poland</t>
  </si>
  <si>
    <t>Portugal</t>
  </si>
  <si>
    <t>Slovenia</t>
  </si>
  <si>
    <t>Slovakia</t>
  </si>
  <si>
    <t>Finland</t>
  </si>
  <si>
    <t>Sweden</t>
  </si>
  <si>
    <t>United Kingdom</t>
  </si>
  <si>
    <t>Bulgaria</t>
  </si>
  <si>
    <t>Romania</t>
  </si>
  <si>
    <t>Turkey</t>
  </si>
  <si>
    <t>Iceland</t>
  </si>
  <si>
    <t>Norway</t>
  </si>
  <si>
    <t>Germany</t>
  </si>
  <si>
    <t>Luxembourg</t>
  </si>
  <si>
    <t>Gross domestic product at 2000 market prices</t>
  </si>
  <si>
    <t>EU-27</t>
  </si>
  <si>
    <t>EU-27 1990=100</t>
  </si>
  <si>
    <t>Gross domestic product at 2000 market prices (Mrd)</t>
  </si>
  <si>
    <t>Total energy intensity (1000 TOE per Mrd €)</t>
  </si>
  <si>
    <t>1000 TOE per Mrd €</t>
  </si>
  <si>
    <t>1990</t>
  </si>
  <si>
    <t>1995</t>
  </si>
  <si>
    <t>2000</t>
  </si>
  <si>
    <t>2001</t>
  </si>
  <si>
    <t>2002</t>
  </si>
  <si>
    <t>2003</t>
  </si>
  <si>
    <t>2004</t>
  </si>
  <si>
    <t>2005</t>
  </si>
  <si>
    <t>Energy intensity</t>
  </si>
  <si>
    <t>1991</t>
  </si>
  <si>
    <t>1992</t>
  </si>
  <si>
    <t>1993</t>
  </si>
  <si>
    <t>1994</t>
  </si>
  <si>
    <t>1996</t>
  </si>
  <si>
    <t>1997</t>
  </si>
  <si>
    <t>1998</t>
  </si>
  <si>
    <t>1999</t>
  </si>
  <si>
    <t>Total</t>
  </si>
  <si>
    <t>Switzerland</t>
  </si>
  <si>
    <t>2006</t>
  </si>
  <si>
    <t>PRODUCT</t>
  </si>
  <si>
    <t>Extracted on</t>
  </si>
  <si>
    <t>INDICATORS</t>
  </si>
  <si>
    <t>:</t>
  </si>
  <si>
    <t>2007</t>
  </si>
  <si>
    <t>EU27</t>
  </si>
  <si>
    <t>nama_gdp_k-GDP and main components - volumes</t>
  </si>
  <si>
    <t>Last update</t>
  </si>
  <si>
    <t>Source of data</t>
  </si>
  <si>
    <t>Eurostat</t>
  </si>
  <si>
    <t>OBS_FLAG</t>
  </si>
  <si>
    <t>UNIT</t>
  </si>
  <si>
    <t>"Millions of euro, chain-linked volumes, reference year 2000 (at 2000 exchange rates)"</t>
  </si>
  <si>
    <t>INDIC_NA</t>
  </si>
  <si>
    <t>GEO/TIME</t>
  </si>
  <si>
    <t>2008</t>
  </si>
  <si>
    <t>2009</t>
  </si>
  <si>
    <t>2010</t>
  </si>
  <si>
    <t>2011</t>
  </si>
  <si>
    <t>Gross domestic product at market prices</t>
  </si>
  <si>
    <t>European Union (27 countries)</t>
  </si>
  <si>
    <t>Germany (including ex-GDR from 1991)</t>
  </si>
  <si>
    <t>Luxembourg (Grand-Duché)</t>
  </si>
  <si>
    <t>(growth is calculated from constant price GDP data in local currency)</t>
  </si>
  <si>
    <t>%</t>
  </si>
  <si>
    <t>WB</t>
  </si>
  <si>
    <t>aut</t>
  </si>
  <si>
    <t>bel</t>
  </si>
  <si>
    <t>bgr</t>
  </si>
  <si>
    <t>cyp</t>
  </si>
  <si>
    <t>rcz</t>
  </si>
  <si>
    <t>dnk</t>
  </si>
  <si>
    <t>eso</t>
  </si>
  <si>
    <t>fin</t>
  </si>
  <si>
    <t>fra</t>
  </si>
  <si>
    <t>rfa</t>
  </si>
  <si>
    <t>grc</t>
  </si>
  <si>
    <t>hun</t>
  </si>
  <si>
    <t>irl</t>
  </si>
  <si>
    <t>ita</t>
  </si>
  <si>
    <t>lth</t>
  </si>
  <si>
    <t>lux</t>
  </si>
  <si>
    <t>mlt</t>
  </si>
  <si>
    <t>nld</t>
  </si>
  <si>
    <t>nor</t>
  </si>
  <si>
    <t>pol</t>
  </si>
  <si>
    <t>prt</t>
  </si>
  <si>
    <t>rom</t>
  </si>
  <si>
    <t>rsl</t>
  </si>
  <si>
    <t>slo</t>
  </si>
  <si>
    <t>esp</t>
  </si>
  <si>
    <t>swe</t>
  </si>
  <si>
    <t>sui</t>
  </si>
  <si>
    <t>tur</t>
  </si>
  <si>
    <t>gbr</t>
  </si>
  <si>
    <t>serie</t>
  </si>
  <si>
    <t>Unite</t>
  </si>
  <si>
    <t>Source</t>
  </si>
  <si>
    <t>GDP growth rate</t>
  </si>
  <si>
    <t>nrg_100a-Supply, transformation, consumption - all products - annual data</t>
  </si>
  <si>
    <t>All Products</t>
  </si>
  <si>
    <t>INDIC_EN</t>
  </si>
  <si>
    <t>Gross inland consumption</t>
  </si>
  <si>
    <t>Thousand tonnes of oil equivalent (TOE)</t>
  </si>
  <si>
    <t xml:space="preserve">   EEA - Iceland</t>
  </si>
  <si>
    <t>nama_gdp_c-GDP and main components - Current prices</t>
  </si>
  <si>
    <t>Millions of PPS (Purchasing Power Standard)</t>
  </si>
  <si>
    <t>demo_pjan-Population on 1. January by age and sex</t>
  </si>
  <si>
    <t>SEX</t>
  </si>
  <si>
    <t>AGE</t>
  </si>
  <si>
    <t>%/year</t>
  </si>
  <si>
    <t>1990-1993</t>
  </si>
  <si>
    <t>PIB</t>
  </si>
  <si>
    <t>Intensity</t>
  </si>
  <si>
    <t>consumption</t>
  </si>
  <si>
    <t>1993-2004</t>
  </si>
  <si>
    <t>2004-2006</t>
  </si>
  <si>
    <t>EU27=100</t>
  </si>
  <si>
    <t>2012</t>
  </si>
  <si>
    <t>Comment</t>
  </si>
  <si>
    <t>GENERAL</t>
  </si>
  <si>
    <t>KEY</t>
  </si>
  <si>
    <t>SpreadsheetID</t>
  </si>
  <si>
    <t>SpreadsheetName</t>
  </si>
  <si>
    <t>Year</t>
  </si>
  <si>
    <t>Status</t>
  </si>
  <si>
    <t>draft1</t>
  </si>
  <si>
    <t>Completion Date</t>
  </si>
  <si>
    <t>Author</t>
  </si>
  <si>
    <t>Approved by</t>
  </si>
  <si>
    <t>Approval date</t>
  </si>
  <si>
    <t>Description</t>
  </si>
  <si>
    <t>…</t>
  </si>
  <si>
    <t>DATA PROCESSING</t>
  </si>
  <si>
    <t>VERSION CONTROL</t>
  </si>
  <si>
    <t>Name</t>
  </si>
  <si>
    <t>Date</t>
  </si>
  <si>
    <t>draft2</t>
  </si>
  <si>
    <t>draft3</t>
  </si>
  <si>
    <t>Final</t>
  </si>
  <si>
    <t>Reason for change log</t>
  </si>
  <si>
    <t>Version affected</t>
  </si>
  <si>
    <t>Reason for change?</t>
  </si>
  <si>
    <t>By</t>
  </si>
  <si>
    <t>Checked</t>
  </si>
  <si>
    <t>Follow up?</t>
  </si>
  <si>
    <t>List of data sources</t>
  </si>
  <si>
    <t>Sheet Name</t>
  </si>
  <si>
    <t>Data source</t>
  </si>
  <si>
    <t>Date of download</t>
  </si>
  <si>
    <t>EN17</t>
  </si>
  <si>
    <t>EUROSTAT</t>
  </si>
  <si>
    <t>World Bank</t>
  </si>
  <si>
    <t>checks</t>
  </si>
  <si>
    <t xml:space="preserve">Some GDP from Eurostat mainly before 1995 are not complete : we have completed these dataseries with GDP growth rate </t>
  </si>
  <si>
    <t>estimated figures</t>
  </si>
  <si>
    <t>K Pollier (ENERDATA)</t>
  </si>
  <si>
    <t>http://data.worldbank.org/data-catalog/world-development-indicators</t>
  </si>
  <si>
    <t xml:space="preserve">Data none available in Eurostat : data completed with GDP growth rate from the World Bank </t>
  </si>
  <si>
    <t>World Development Indicators 2011</t>
  </si>
  <si>
    <t>country code</t>
  </si>
  <si>
    <t>Source: Eurostat and World Bank for GDP growth rates for the countries mentioned before</t>
  </si>
  <si>
    <t>non EU EEA</t>
  </si>
  <si>
    <t>World Indicators</t>
  </si>
  <si>
    <t>TIME</t>
  </si>
  <si>
    <t>COUNTRY</t>
  </si>
  <si>
    <t>FLOW</t>
  </si>
  <si>
    <t>World</t>
  </si>
  <si>
    <t>Total primary energy supply (Mtoe)</t>
  </si>
  <si>
    <t>GDP (billion 2000 USD using exchange rates)</t>
  </si>
  <si>
    <t>GDP (billion 2000 USD using PPPs)</t>
  </si>
  <si>
    <t>Population (millions)</t>
  </si>
  <si>
    <t>Africa</t>
  </si>
  <si>
    <t>Middle East</t>
  </si>
  <si>
    <t>China (including Hong Kong)</t>
  </si>
  <si>
    <t>India</t>
  </si>
  <si>
    <t>Russian Federation</t>
  </si>
  <si>
    <t>United States</t>
  </si>
  <si>
    <t>Source: Eurostat, IEA for non EU countries</t>
  </si>
  <si>
    <t>Middle-East</t>
  </si>
  <si>
    <t>China</t>
  </si>
  <si>
    <t>Russia</t>
  </si>
  <si>
    <t>Source : World Development Indicators 2012</t>
  </si>
  <si>
    <t>Last update: April 2012</t>
  </si>
  <si>
    <t>Extracted 29-06-2012</t>
  </si>
  <si>
    <t>2013</t>
  </si>
  <si>
    <t>1990-2010</t>
  </si>
  <si>
    <t>2005-2010</t>
  </si>
  <si>
    <t>2004-2009</t>
  </si>
  <si>
    <t>2009-2010</t>
  </si>
  <si>
    <t>2000-2009</t>
  </si>
  <si>
    <t>2006-2010</t>
  </si>
  <si>
    <t>Total energy intensity in the EU-27 during 1990-2010, 1990=100</t>
  </si>
  <si>
    <t>Trends in total energy intensity 1990-2010 (1990=100)</t>
  </si>
  <si>
    <t>Annual average change 
1990-2010</t>
  </si>
  <si>
    <t>Relative energy intensity 
in 2010 
(GDP in PPS, EU-27=100)</t>
  </si>
  <si>
    <t>Per capita energy intensity 
in 2010 
(TOE per inhabitant)</t>
  </si>
  <si>
    <t>Annual average change 
2005-2010</t>
  </si>
  <si>
    <t>1990=100</t>
  </si>
  <si>
    <t xml:space="preserve">Note: The second last column shows the energy intensity measured in purchasing power standards relative to the EU-27. These are currency conversion rates that both convert to a common currency and equalise the purchasing power of different currencies. They eliminate the differences in price levels between countries, allowing meaningful volume comparisons of GDP. They are an optimal unit for benchmarking country performance in a particular year. </t>
  </si>
  <si>
    <t xml:space="preserve">Note: Eurostat data was not available before 1995 for: Belgium, Bulgaria, Czech Republic, Ireland, Greece, Cyprus , Lithuania, Luxembourg, Hungary, Poland and Portugal (1990-1994), Slovakia (1990-91), Germany (1990), Estonia (1990-92), Romania (1990-1995) and Malta (1990-1999) . The GDP growth rate published by the World Bank (reference World Development Indicators 2011) were used as an additional data source for filling the gaps. GDP for EU-27 as a whole and EEA countries has been calculated as a sum. </t>
  </si>
  <si>
    <t>Update of IEA data + comments ADB</t>
  </si>
  <si>
    <t>final</t>
  </si>
  <si>
    <t>JMP</t>
  </si>
  <si>
    <t>EEA comments included</t>
  </si>
  <si>
    <t>QA SHEET 2012</t>
  </si>
  <si>
    <t>ENER17_2012</t>
  </si>
</sst>
</file>

<file path=xl/styles.xml><?xml version="1.0" encoding="utf-8"?>
<styleSheet xmlns="http://schemas.openxmlformats.org/spreadsheetml/2006/main">
  <numFmts count="7">
    <numFmt numFmtId="164" formatCode="0.0"/>
    <numFmt numFmtId="165" formatCode="#,##0.0"/>
    <numFmt numFmtId="166" formatCode="0.0%"/>
    <numFmt numFmtId="167" formatCode="0.000"/>
    <numFmt numFmtId="168" formatCode="#0"/>
    <numFmt numFmtId="169" formatCode="dd\.mm\.yy"/>
    <numFmt numFmtId="170" formatCode="_-* #,##0.00_-;_-* #,##0.00\-;_-* &quot;-&quot;??_-;_-@_-"/>
  </numFmts>
  <fonts count="59">
    <font>
      <sz val="10"/>
      <name val="Arial"/>
    </font>
    <font>
      <sz val="11"/>
      <color theme="1"/>
      <name val="Calibri"/>
      <family val="2"/>
      <scheme val="minor"/>
    </font>
    <font>
      <sz val="11"/>
      <color theme="1"/>
      <name val="Calibri"/>
      <family val="2"/>
      <scheme val="minor"/>
    </font>
    <font>
      <sz val="10"/>
      <name val="Arial"/>
      <family val="2"/>
    </font>
    <font>
      <sz val="9"/>
      <name val="Times New Roman"/>
      <family val="1"/>
    </font>
    <font>
      <b/>
      <sz val="12"/>
      <color indexed="12"/>
      <name val="Arial"/>
      <family val="2"/>
    </font>
    <font>
      <b/>
      <sz val="10"/>
      <name val="Arial"/>
      <family val="2"/>
    </font>
    <font>
      <b/>
      <sz val="10"/>
      <color indexed="12"/>
      <name val="Arial"/>
      <family val="2"/>
    </font>
    <font>
      <b/>
      <i/>
      <sz val="8"/>
      <color indexed="8"/>
      <name val="Arial"/>
      <family val="2"/>
    </font>
    <font>
      <sz val="8"/>
      <color indexed="8"/>
      <name val="Arial"/>
      <family val="2"/>
    </font>
    <font>
      <sz val="10"/>
      <color indexed="12"/>
      <name val="Arial"/>
      <family val="2"/>
    </font>
    <font>
      <sz val="8"/>
      <color indexed="12"/>
      <name val="Arial"/>
      <family val="2"/>
    </font>
    <font>
      <u/>
      <sz val="10"/>
      <color indexed="12"/>
      <name val="Arial"/>
      <family val="2"/>
    </font>
    <font>
      <sz val="10"/>
      <name val="Arial"/>
      <family val="2"/>
    </font>
    <font>
      <b/>
      <sz val="26"/>
      <color indexed="12"/>
      <name val="Arial"/>
      <family val="2"/>
    </font>
    <font>
      <sz val="10"/>
      <name val="Trebuchet MS"/>
      <family val="2"/>
    </font>
    <font>
      <sz val="10"/>
      <name val="Arial"/>
      <family val="2"/>
    </font>
    <font>
      <b/>
      <sz val="14"/>
      <color indexed="12"/>
      <name val="Arial"/>
      <family val="2"/>
    </font>
    <font>
      <sz val="9"/>
      <name val="Arial"/>
      <family val="2"/>
    </font>
    <font>
      <i/>
      <sz val="8"/>
      <name val="Arial"/>
      <family val="2"/>
    </font>
    <font>
      <sz val="10"/>
      <color theme="1"/>
      <name val="Arial"/>
      <family val="2"/>
    </font>
    <font>
      <sz val="11"/>
      <name val="Arial"/>
      <family val="2"/>
    </font>
    <font>
      <sz val="11"/>
      <name val="Arial"/>
      <family val="2"/>
    </font>
    <font>
      <b/>
      <sz val="13"/>
      <color indexed="9"/>
      <name val="Verdana"/>
      <family val="2"/>
    </font>
    <font>
      <b/>
      <sz val="11"/>
      <color indexed="8"/>
      <name val="Verdana"/>
      <family val="2"/>
    </font>
    <font>
      <b/>
      <sz val="10"/>
      <color indexed="8"/>
      <name val="Verdana"/>
      <family val="2"/>
    </font>
    <font>
      <sz val="10"/>
      <color indexed="8"/>
      <name val="Verdana"/>
      <family val="2"/>
    </font>
    <font>
      <i/>
      <sz val="10"/>
      <color indexed="8"/>
      <name val="Verdana"/>
      <family val="2"/>
    </font>
    <font>
      <sz val="11"/>
      <color indexed="8"/>
      <name val="Verdana"/>
      <family val="2"/>
    </font>
    <font>
      <sz val="12"/>
      <color indexed="8"/>
      <name val="Verdana"/>
      <family val="2"/>
    </font>
    <font>
      <b/>
      <sz val="10"/>
      <color rgb="FFFF0000"/>
      <name val="Arial"/>
      <family val="2"/>
    </font>
    <font>
      <b/>
      <sz val="10"/>
      <color theme="1"/>
      <name val="Arial"/>
      <family val="2"/>
    </font>
    <font>
      <b/>
      <sz val="8"/>
      <name val="Verdana"/>
      <family val="2"/>
    </font>
    <font>
      <b/>
      <sz val="12"/>
      <color indexed="10"/>
      <name val="Verdana"/>
      <family val="2"/>
    </font>
    <font>
      <sz val="8"/>
      <name val="Verdana"/>
      <family val="2"/>
    </font>
    <font>
      <sz val="8"/>
      <color indexed="10"/>
      <name val="Verdana"/>
      <family val="2"/>
    </font>
    <font>
      <sz val="8"/>
      <color rgb="FFFF0000"/>
      <name val="Verdana"/>
      <family val="2"/>
    </font>
    <font>
      <b/>
      <sz val="8"/>
      <color indexed="10"/>
      <name val="Verdana"/>
      <family val="2"/>
    </font>
    <font>
      <sz val="10"/>
      <name val="Times New Roman"/>
      <family val="1"/>
    </font>
    <font>
      <sz val="9"/>
      <color indexed="8"/>
      <name val="Times New Roman"/>
      <family val="1"/>
    </font>
    <font>
      <b/>
      <i/>
      <sz val="9"/>
      <color indexed="8"/>
      <name val="Times New Roman"/>
      <family val="1"/>
    </font>
    <font>
      <b/>
      <sz val="12"/>
      <name val="Times New Roman"/>
      <family val="1"/>
    </font>
    <font>
      <b/>
      <sz val="9"/>
      <name val="Times New Roman"/>
      <family val="1"/>
    </font>
    <font>
      <sz val="8"/>
      <color theme="1"/>
      <name val="Verdana"/>
      <family val="2"/>
    </font>
    <font>
      <sz val="10"/>
      <color rgb="FFFF33CC"/>
      <name val="Arial"/>
      <family val="2"/>
    </font>
    <font>
      <u/>
      <sz val="10"/>
      <color theme="10"/>
      <name val="Arial"/>
      <family val="2"/>
    </font>
    <font>
      <b/>
      <sz val="14"/>
      <name val="Arial"/>
      <family val="2"/>
    </font>
    <font>
      <u/>
      <sz val="10"/>
      <color theme="10"/>
      <name val="Arial"/>
      <family val="2"/>
    </font>
    <font>
      <sz val="10"/>
      <name val="Arial"/>
      <family val="2"/>
    </font>
    <font>
      <sz val="10"/>
      <color rgb="FFFF0000"/>
      <name val="Arial"/>
      <family val="2"/>
    </font>
    <font>
      <sz val="10"/>
      <name val="Arial"/>
      <family val="2"/>
    </font>
    <font>
      <sz val="11"/>
      <name val="Arial"/>
      <family val="2"/>
    </font>
    <font>
      <b/>
      <sz val="10"/>
      <color theme="1"/>
      <name val="Verdana"/>
      <family val="2"/>
    </font>
    <font>
      <sz val="10"/>
      <color theme="1"/>
      <name val="Verdana"/>
      <family val="2"/>
    </font>
    <font>
      <sz val="10"/>
      <color theme="1"/>
      <name val="Calibri"/>
      <family val="2"/>
      <scheme val="minor"/>
    </font>
    <font>
      <sz val="10"/>
      <color rgb="FF0000FF"/>
      <name val="Arial"/>
      <family val="2"/>
    </font>
    <font>
      <b/>
      <sz val="10"/>
      <color rgb="FF0000FF"/>
      <name val="Arial"/>
      <family val="2"/>
    </font>
    <font>
      <sz val="10"/>
      <name val="Arial"/>
      <family val="2"/>
    </font>
    <font>
      <sz val="11"/>
      <name val="Arial"/>
      <family val="2"/>
    </font>
  </fonts>
  <fills count="18">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9"/>
        <bgColor indexed="64"/>
      </patternFill>
    </fill>
    <fill>
      <patternFill patternType="solid">
        <fgColor theme="2"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indexed="31"/>
        <bgColor indexed="64"/>
      </patternFill>
    </fill>
    <fill>
      <patternFill patternType="solid">
        <fgColor indexed="27"/>
        <bgColor indexed="64"/>
      </patternFill>
    </fill>
    <fill>
      <patternFill patternType="solid">
        <fgColor indexed="24"/>
        <bgColor indexed="64"/>
      </patternFill>
    </fill>
    <fill>
      <patternFill patternType="solid">
        <fgColor indexed="47"/>
        <bgColor indexed="64"/>
      </patternFill>
    </fill>
    <fill>
      <patternFill patternType="solid">
        <fgColor theme="9" tint="0.79998168889431442"/>
        <bgColor indexed="64"/>
      </patternFill>
    </fill>
    <fill>
      <patternFill patternType="solid">
        <fgColor rgb="FFFF66FF"/>
        <bgColor indexed="64"/>
      </patternFill>
    </fill>
    <fill>
      <patternFill patternType="solid">
        <fgColor indexed="42"/>
        <bgColor indexed="64"/>
      </patternFill>
    </fill>
    <fill>
      <patternFill patternType="solid">
        <fgColor indexed="55"/>
        <bgColor indexed="64"/>
      </patternFill>
    </fill>
    <fill>
      <patternFill patternType="solid">
        <fgColor rgb="FFCCCCCC"/>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8"/>
      </left>
      <right style="thin">
        <color indexed="8"/>
      </right>
      <top style="thin">
        <color indexed="8"/>
      </top>
      <bottom/>
      <diagonal/>
    </border>
    <border>
      <left/>
      <right/>
      <top style="medium">
        <color indexed="64"/>
      </top>
      <bottom/>
      <diagonal/>
    </border>
    <border>
      <left/>
      <right/>
      <top/>
      <bottom style="medium">
        <color indexed="64"/>
      </bottom>
      <diagonal/>
    </border>
    <border>
      <left style="medium">
        <color indexed="64"/>
      </left>
      <right style="thin">
        <color indexed="8"/>
      </right>
      <top style="thin">
        <color indexed="8"/>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8"/>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2">
    <xf numFmtId="0" fontId="0" fillId="0" borderId="0"/>
    <xf numFmtId="4" fontId="4" fillId="0" borderId="1" applyFill="0" applyBorder="0" applyProtection="0">
      <alignment horizontal="right" vertical="center"/>
    </xf>
    <xf numFmtId="9" fontId="3" fillId="0" borderId="0" applyFont="0" applyFill="0" applyBorder="0" applyAlignment="0" applyProtection="0"/>
    <xf numFmtId="0" fontId="15" fillId="0" borderId="0"/>
    <xf numFmtId="0" fontId="21" fillId="0" borderId="0"/>
    <xf numFmtId="0" fontId="22" fillId="0" borderId="0"/>
    <xf numFmtId="0" fontId="13" fillId="0" borderId="0"/>
    <xf numFmtId="164" fontId="26" fillId="8" borderId="1">
      <alignment horizontal="right" vertical="center" indent="1"/>
    </xf>
    <xf numFmtId="0" fontId="27" fillId="8" borderId="1">
      <alignment horizontal="right" vertical="center" indent="1"/>
    </xf>
    <xf numFmtId="0" fontId="26" fillId="8" borderId="1">
      <alignment horizontal="left" vertical="center" indent="1"/>
    </xf>
    <xf numFmtId="0" fontId="13" fillId="4" borderId="17">
      <alignment vertical="center"/>
    </xf>
    <xf numFmtId="0" fontId="25" fillId="4" borderId="1">
      <alignment horizontal="center" vertical="center"/>
    </xf>
    <xf numFmtId="0" fontId="24" fillId="8" borderId="1">
      <alignment horizontal="center" vertical="center"/>
    </xf>
    <xf numFmtId="0" fontId="24" fillId="9" borderId="1">
      <alignment horizontal="center" vertical="center"/>
    </xf>
    <xf numFmtId="164" fontId="26" fillId="4" borderId="1">
      <alignment horizontal="right" vertical="center" indent="1"/>
    </xf>
    <xf numFmtId="0" fontId="13" fillId="4" borderId="0">
      <alignment vertical="center"/>
    </xf>
    <xf numFmtId="0" fontId="28" fillId="4" borderId="18">
      <alignment horizontal="left" vertical="center" indent="1"/>
    </xf>
    <xf numFmtId="0" fontId="24" fillId="4" borderId="19">
      <alignment horizontal="left" vertical="center" indent="1"/>
    </xf>
    <xf numFmtId="0" fontId="28" fillId="4" borderId="1">
      <alignment horizontal="left" vertical="center" indent="1"/>
    </xf>
    <xf numFmtId="0" fontId="27" fillId="4" borderId="1">
      <alignment horizontal="right" vertical="center" indent="1"/>
    </xf>
    <xf numFmtId="0" fontId="28" fillId="4" borderId="17">
      <alignment vertical="center"/>
    </xf>
    <xf numFmtId="0" fontId="23" fillId="10" borderId="1">
      <alignment horizontal="left" vertical="center" indent="1"/>
    </xf>
    <xf numFmtId="0" fontId="23" fillId="10" borderId="1">
      <alignment horizontal="left" vertical="center" indent="1"/>
    </xf>
    <xf numFmtId="0" fontId="26" fillId="4" borderId="1">
      <alignment horizontal="left" vertical="center" indent="1"/>
    </xf>
    <xf numFmtId="0" fontId="29" fillId="4" borderId="1">
      <alignment horizontal="left" vertical="center" wrapText="1" indent="1"/>
    </xf>
    <xf numFmtId="0" fontId="28" fillId="4" borderId="17">
      <alignment vertical="center"/>
    </xf>
    <xf numFmtId="0" fontId="25" fillId="11" borderId="1">
      <alignment horizontal="left" vertical="center" indent="1"/>
    </xf>
    <xf numFmtId="0" fontId="13" fillId="0" borderId="0"/>
    <xf numFmtId="9" fontId="13" fillId="0" borderId="0" applyFont="0" applyFill="0" applyBorder="0" applyAlignment="0" applyProtection="0"/>
    <xf numFmtId="0" fontId="22" fillId="0" borderId="0"/>
    <xf numFmtId="0" fontId="13" fillId="0" borderId="0"/>
    <xf numFmtId="0" fontId="38" fillId="0" borderId="0"/>
    <xf numFmtId="0" fontId="13" fillId="0" borderId="0" applyNumberFormat="0" applyFont="0" applyFill="0" applyBorder="0" applyProtection="0">
      <alignment horizontal="left" vertical="center" indent="5"/>
    </xf>
    <xf numFmtId="4" fontId="4" fillId="14" borderId="0" applyBorder="0">
      <alignment horizontal="right" vertical="center"/>
    </xf>
    <xf numFmtId="4" fontId="4" fillId="14" borderId="13">
      <alignment horizontal="right" vertical="center"/>
    </xf>
    <xf numFmtId="4" fontId="39" fillId="11" borderId="1">
      <alignment horizontal="right" vertical="center"/>
    </xf>
    <xf numFmtId="4" fontId="40" fillId="11" borderId="1">
      <alignment horizontal="right" vertical="center"/>
    </xf>
    <xf numFmtId="4" fontId="39" fillId="11" borderId="1">
      <alignment horizontal="right" vertical="center"/>
    </xf>
    <xf numFmtId="4" fontId="39" fillId="11" borderId="1">
      <alignment horizontal="right" vertical="center"/>
    </xf>
    <xf numFmtId="0" fontId="39" fillId="0" borderId="0" applyNumberFormat="0">
      <alignment horizontal="right"/>
    </xf>
    <xf numFmtId="0" fontId="13" fillId="0" borderId="21"/>
    <xf numFmtId="0" fontId="41" fillId="0" borderId="0" applyNumberFormat="0" applyFill="0" applyBorder="0" applyAlignment="0" applyProtection="0"/>
    <xf numFmtId="0" fontId="42" fillId="0" borderId="0" applyNumberFormat="0" applyFill="0" applyBorder="0" applyProtection="0">
      <alignment horizontal="left" vertical="center"/>
    </xf>
    <xf numFmtId="0" fontId="13" fillId="15" borderId="0" applyNumberFormat="0" applyFont="0" applyBorder="0" applyAlignment="0" applyProtection="0"/>
    <xf numFmtId="4" fontId="13" fillId="15" borderId="0" applyNumberFormat="0" applyFont="0" applyBorder="0" applyAlignment="0" applyProtection="0"/>
    <xf numFmtId="0" fontId="13" fillId="0" borderId="0"/>
    <xf numFmtId="0" fontId="13" fillId="0" borderId="0"/>
    <xf numFmtId="4" fontId="4" fillId="0" borderId="0"/>
    <xf numFmtId="0" fontId="45" fillId="0" borderId="0" applyNumberFormat="0" applyFill="0" applyBorder="0" applyAlignment="0" applyProtection="0">
      <alignment vertical="top"/>
      <protection locked="0"/>
    </xf>
    <xf numFmtId="0" fontId="51" fillId="0" borderId="0"/>
    <xf numFmtId="0" fontId="2" fillId="0" borderId="0"/>
    <xf numFmtId="0" fontId="52" fillId="16" borderId="1">
      <alignment horizontal="left" vertical="top" indent="1"/>
    </xf>
    <xf numFmtId="0" fontId="53" fillId="0" borderId="1">
      <alignment horizontal="left" vertical="top" indent="1"/>
    </xf>
    <xf numFmtId="0" fontId="3" fillId="0" borderId="0"/>
    <xf numFmtId="170" fontId="5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3" fillId="0" borderId="0"/>
    <xf numFmtId="9" fontId="5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0" fontId="21" fillId="0" borderId="0"/>
    <xf numFmtId="0" fontId="3" fillId="0" borderId="0"/>
    <xf numFmtId="0" fontId="3" fillId="4" borderId="17">
      <alignment vertical="center"/>
    </xf>
    <xf numFmtId="0" fontId="3" fillId="4" borderId="0">
      <alignment vertical="center"/>
    </xf>
    <xf numFmtId="0" fontId="3" fillId="0" borderId="0"/>
    <xf numFmtId="0" fontId="3" fillId="0" borderId="0" applyNumberFormat="0" applyFont="0" applyFill="0" applyBorder="0" applyProtection="0">
      <alignment horizontal="left" vertical="center" indent="5"/>
    </xf>
    <xf numFmtId="0" fontId="3" fillId="15" borderId="0" applyNumberFormat="0" applyFont="0" applyBorder="0" applyAlignment="0" applyProtection="0"/>
    <xf numFmtId="4" fontId="3" fillId="15" borderId="0" applyNumberFormat="0" applyFont="0" applyBorder="0" applyAlignment="0" applyProtection="0"/>
    <xf numFmtId="0" fontId="3" fillId="0" borderId="0"/>
    <xf numFmtId="0" fontId="21" fillId="0" borderId="0"/>
    <xf numFmtId="0" fontId="1" fillId="0" borderId="0"/>
    <xf numFmtId="170" fontId="3" fillId="0" borderId="0" applyFont="0" applyFill="0" applyBorder="0" applyAlignment="0" applyProtection="0"/>
    <xf numFmtId="17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272">
    <xf numFmtId="0" fontId="0" fillId="0" borderId="0" xfId="0"/>
    <xf numFmtId="0" fontId="0" fillId="0" borderId="0" xfId="0" applyFill="1"/>
    <xf numFmtId="1" fontId="10" fillId="0" borderId="0" xfId="0" applyNumberFormat="1" applyFont="1" applyFill="1"/>
    <xf numFmtId="0" fontId="3" fillId="0" borderId="0" xfId="0" applyFont="1"/>
    <xf numFmtId="0" fontId="9" fillId="0" borderId="0" xfId="0" applyFont="1" applyFill="1" applyBorder="1" applyAlignment="1">
      <alignment horizontal="right"/>
    </xf>
    <xf numFmtId="0" fontId="8" fillId="0" borderId="0" xfId="0" applyFont="1" applyFill="1" applyBorder="1" applyAlignment="1">
      <alignment horizontal="left" vertical="top" wrapText="1"/>
    </xf>
    <xf numFmtId="0" fontId="0" fillId="0" borderId="0" xfId="0" applyFill="1" applyBorder="1"/>
    <xf numFmtId="0" fontId="6" fillId="0" borderId="0" xfId="0" applyFont="1"/>
    <xf numFmtId="0" fontId="14" fillId="0" borderId="0" xfId="0" applyFont="1"/>
    <xf numFmtId="0" fontId="0" fillId="0" borderId="0" xfId="0" applyNumberFormat="1" applyFont="1" applyFill="1" applyBorder="1" applyAlignment="1"/>
    <xf numFmtId="0" fontId="10" fillId="0" borderId="0" xfId="0" applyFont="1"/>
    <xf numFmtId="3" fontId="10" fillId="0" borderId="0" xfId="0" applyNumberFormat="1" applyFont="1"/>
    <xf numFmtId="165" fontId="10" fillId="0" borderId="0" xfId="0" applyNumberFormat="1" applyFont="1"/>
    <xf numFmtId="1" fontId="10" fillId="0" borderId="0" xfId="0" applyNumberFormat="1" applyFont="1"/>
    <xf numFmtId="0" fontId="7" fillId="2" borderId="0" xfId="0" applyFont="1" applyFill="1"/>
    <xf numFmtId="0" fontId="0" fillId="2" borderId="0" xfId="0" applyFill="1"/>
    <xf numFmtId="0" fontId="12" fillId="2" borderId="0" xfId="0" applyFont="1" applyFill="1"/>
    <xf numFmtId="0" fontId="10" fillId="2" borderId="0" xfId="0" applyFont="1" applyFill="1"/>
    <xf numFmtId="164" fontId="10" fillId="2" borderId="0" xfId="0" applyNumberFormat="1" applyFont="1" applyFill="1"/>
    <xf numFmtId="164" fontId="12" fillId="0" borderId="0" xfId="0" applyNumberFormat="1" applyFont="1" applyFill="1"/>
    <xf numFmtId="164" fontId="10" fillId="0" borderId="0" xfId="0" applyNumberFormat="1" applyFont="1" applyFill="1"/>
    <xf numFmtId="0" fontId="12" fillId="0" borderId="0" xfId="0" applyFont="1" applyFill="1"/>
    <xf numFmtId="0" fontId="7" fillId="0" borderId="0" xfId="0" applyFont="1" applyFill="1" applyAlignment="1">
      <alignment horizontal="right" vertical="top" wrapText="1"/>
    </xf>
    <xf numFmtId="0" fontId="11" fillId="0" borderId="0" xfId="0" applyFont="1" applyFill="1" applyAlignment="1">
      <alignment horizontal="center" vertical="top" wrapText="1"/>
    </xf>
    <xf numFmtId="166" fontId="0" fillId="0" borderId="0" xfId="2" applyNumberFormat="1" applyFont="1"/>
    <xf numFmtId="0" fontId="0" fillId="3" borderId="2" xfId="0" applyNumberFormat="1" applyFont="1" applyFill="1" applyBorder="1" applyAlignment="1"/>
    <xf numFmtId="2" fontId="0" fillId="0" borderId="2" xfId="0" applyNumberFormat="1" applyFont="1" applyFill="1" applyBorder="1" applyAlignment="1">
      <alignment horizontal="right"/>
    </xf>
    <xf numFmtId="0" fontId="17" fillId="0" borderId="0" xfId="0" applyNumberFormat="1" applyFont="1" applyFill="1" applyBorder="1" applyAlignment="1"/>
    <xf numFmtId="0" fontId="18" fillId="3" borderId="2" xfId="0" applyNumberFormat="1" applyFont="1" applyFill="1" applyBorder="1" applyAlignment="1"/>
    <xf numFmtId="168" fontId="18" fillId="5" borderId="2" xfId="0" applyNumberFormat="1" applyFont="1" applyFill="1" applyBorder="1" applyAlignment="1">
      <alignment horizontal="right"/>
    </xf>
    <xf numFmtId="10" fontId="0" fillId="0" borderId="0" xfId="2" applyNumberFormat="1" applyFont="1" applyFill="1" applyBorder="1" applyAlignment="1"/>
    <xf numFmtId="167" fontId="0" fillId="0" borderId="0" xfId="0" applyNumberFormat="1" applyFont="1" applyFill="1" applyBorder="1" applyAlignment="1"/>
    <xf numFmtId="0" fontId="13" fillId="0" borderId="0" xfId="0" applyFont="1"/>
    <xf numFmtId="164" fontId="0" fillId="0" borderId="0" xfId="0" applyNumberFormat="1"/>
    <xf numFmtId="0" fontId="0" fillId="5" borderId="0" xfId="0" applyNumberFormat="1" applyFont="1" applyFill="1" applyBorder="1" applyAlignment="1"/>
    <xf numFmtId="1" fontId="0" fillId="0" borderId="0" xfId="2" applyNumberFormat="1" applyFont="1" applyFill="1" applyBorder="1" applyAlignment="1"/>
    <xf numFmtId="0" fontId="18" fillId="3" borderId="0" xfId="0" applyNumberFormat="1" applyFont="1" applyFill="1" applyBorder="1" applyAlignment="1"/>
    <xf numFmtId="168" fontId="0" fillId="0" borderId="2" xfId="0" applyNumberFormat="1" applyFont="1" applyFill="1" applyBorder="1" applyAlignment="1"/>
    <xf numFmtId="0" fontId="13" fillId="3" borderId="2" xfId="0" applyNumberFormat="1" applyFont="1" applyFill="1" applyBorder="1" applyAlignment="1"/>
    <xf numFmtId="0" fontId="18" fillId="0" borderId="0" xfId="0" applyFont="1"/>
    <xf numFmtId="0" fontId="19" fillId="3" borderId="0" xfId="0" applyNumberFormat="1" applyFont="1" applyFill="1" applyBorder="1" applyAlignment="1"/>
    <xf numFmtId="168" fontId="19" fillId="0" borderId="0" xfId="0" applyNumberFormat="1" applyFont="1"/>
    <xf numFmtId="0" fontId="19" fillId="0" borderId="0" xfId="0" applyFont="1"/>
    <xf numFmtId="1" fontId="10" fillId="0" borderId="0" xfId="0" applyNumberFormat="1" applyFont="1" applyFill="1" applyAlignment="1">
      <alignment horizontal="right" vertical="center" wrapText="1"/>
    </xf>
    <xf numFmtId="0" fontId="3" fillId="0" borderId="0" xfId="0" applyFont="1" applyBorder="1" applyAlignment="1">
      <alignment vertical="center"/>
    </xf>
    <xf numFmtId="0" fontId="3" fillId="0" borderId="0" xfId="0" applyFont="1" applyAlignment="1"/>
    <xf numFmtId="0" fontId="0" fillId="0" borderId="0" xfId="0" applyAlignment="1"/>
    <xf numFmtId="164" fontId="3" fillId="0" borderId="0" xfId="0" applyNumberFormat="1" applyFont="1"/>
    <xf numFmtId="0" fontId="19" fillId="0" borderId="0" xfId="0" applyNumberFormat="1" applyFont="1" applyFill="1" applyBorder="1" applyAlignment="1"/>
    <xf numFmtId="168" fontId="19" fillId="0" borderId="0" xfId="0" applyNumberFormat="1" applyFont="1" applyFill="1"/>
    <xf numFmtId="0" fontId="19" fillId="0" borderId="0" xfId="0" applyFont="1" applyFill="1"/>
    <xf numFmtId="0" fontId="18" fillId="6" borderId="3" xfId="0" applyFont="1" applyFill="1" applyBorder="1"/>
    <xf numFmtId="0" fontId="18" fillId="6" borderId="0" xfId="0" applyFont="1" applyFill="1"/>
    <xf numFmtId="0" fontId="0" fillId="6" borderId="4" xfId="0" applyFill="1" applyBorder="1"/>
    <xf numFmtId="1" fontId="0" fillId="6" borderId="5" xfId="0" applyNumberFormat="1" applyFill="1" applyBorder="1"/>
    <xf numFmtId="164" fontId="0" fillId="6" borderId="6" xfId="0" applyNumberFormat="1" applyFill="1" applyBorder="1" applyAlignment="1">
      <alignment horizontal="center"/>
    </xf>
    <xf numFmtId="164" fontId="0" fillId="6" borderId="5" xfId="0" applyNumberFormat="1" applyFill="1" applyBorder="1" applyAlignment="1">
      <alignment horizontal="center"/>
    </xf>
    <xf numFmtId="166" fontId="13" fillId="6" borderId="4" xfId="2" applyNumberFormat="1" applyFont="1" applyFill="1" applyBorder="1" applyAlignment="1">
      <alignment horizontal="center"/>
    </xf>
    <xf numFmtId="164" fontId="13" fillId="6" borderId="6" xfId="0" applyNumberFormat="1" applyFont="1" applyFill="1" applyBorder="1" applyAlignment="1">
      <alignment horizontal="center"/>
    </xf>
    <xf numFmtId="0" fontId="0" fillId="6" borderId="7" xfId="0" applyFill="1" applyBorder="1"/>
    <xf numFmtId="1" fontId="0" fillId="6" borderId="8" xfId="0" applyNumberFormat="1" applyFill="1" applyBorder="1"/>
    <xf numFmtId="164" fontId="0" fillId="6" borderId="9" xfId="0" applyNumberFormat="1" applyFill="1" applyBorder="1" applyAlignment="1">
      <alignment horizontal="center"/>
    </xf>
    <xf numFmtId="164" fontId="0" fillId="6" borderId="8" xfId="0" applyNumberFormat="1" applyFill="1" applyBorder="1" applyAlignment="1">
      <alignment horizontal="center"/>
    </xf>
    <xf numFmtId="166" fontId="13" fillId="6" borderId="10" xfId="2" applyNumberFormat="1" applyFont="1" applyFill="1" applyBorder="1" applyAlignment="1">
      <alignment horizontal="center"/>
    </xf>
    <xf numFmtId="164" fontId="13" fillId="6" borderId="11" xfId="0" applyNumberFormat="1" applyFont="1" applyFill="1" applyBorder="1" applyAlignment="1">
      <alignment horizontal="center"/>
    </xf>
    <xf numFmtId="0" fontId="0" fillId="6" borderId="10" xfId="0" applyFill="1" applyBorder="1"/>
    <xf numFmtId="164" fontId="0" fillId="6" borderId="4" xfId="0" applyNumberFormat="1" applyFill="1" applyBorder="1" applyAlignment="1">
      <alignment horizontal="center"/>
    </xf>
    <xf numFmtId="1" fontId="0" fillId="6" borderId="3" xfId="0" applyNumberFormat="1" applyFill="1" applyBorder="1"/>
    <xf numFmtId="164" fontId="0" fillId="6" borderId="11" xfId="0" applyNumberFormat="1" applyFill="1" applyBorder="1" applyAlignment="1">
      <alignment horizontal="center"/>
    </xf>
    <xf numFmtId="164" fontId="0" fillId="6" borderId="3" xfId="0" applyNumberFormat="1" applyFill="1" applyBorder="1" applyAlignment="1">
      <alignment horizontal="center"/>
    </xf>
    <xf numFmtId="164" fontId="0" fillId="6" borderId="10" xfId="0" applyNumberFormat="1" applyFill="1" applyBorder="1" applyAlignment="1">
      <alignment horizontal="center"/>
    </xf>
    <xf numFmtId="0" fontId="13" fillId="6" borderId="10" xfId="0" applyFont="1" applyFill="1" applyBorder="1"/>
    <xf numFmtId="0" fontId="20" fillId="0" borderId="0" xfId="0" applyFont="1"/>
    <xf numFmtId="166" fontId="20" fillId="0" borderId="0" xfId="2" applyNumberFormat="1" applyFont="1"/>
    <xf numFmtId="166" fontId="0" fillId="0" borderId="1" xfId="2" applyNumberFormat="1" applyFont="1" applyBorder="1"/>
    <xf numFmtId="166" fontId="16" fillId="7" borderId="1" xfId="2" applyNumberFormat="1" applyFont="1" applyFill="1" applyBorder="1"/>
    <xf numFmtId="166" fontId="0" fillId="0" borderId="14" xfId="2" applyNumberFormat="1" applyFont="1" applyBorder="1"/>
    <xf numFmtId="166" fontId="0" fillId="0" borderId="15" xfId="2" applyNumberFormat="1" applyFont="1" applyBorder="1"/>
    <xf numFmtId="166" fontId="16" fillId="7" borderId="16" xfId="2" applyNumberFormat="1" applyFont="1" applyFill="1" applyBorder="1"/>
    <xf numFmtId="166" fontId="0" fillId="0" borderId="16" xfId="2" applyNumberFormat="1" applyFont="1" applyBorder="1"/>
    <xf numFmtId="10" fontId="20" fillId="0" borderId="0" xfId="2" applyNumberFormat="1" applyFont="1"/>
    <xf numFmtId="166" fontId="20" fillId="5" borderId="0" xfId="2" applyNumberFormat="1" applyFont="1" applyFill="1"/>
    <xf numFmtId="1" fontId="0" fillId="0" borderId="0" xfId="0" applyNumberFormat="1" applyFill="1"/>
    <xf numFmtId="1" fontId="13" fillId="0" borderId="2" xfId="5" applyNumberFormat="1" applyFont="1" applyFill="1" applyBorder="1" applyAlignment="1"/>
    <xf numFmtId="2" fontId="30" fillId="0" borderId="2" xfId="0" applyNumberFormat="1" applyFont="1" applyFill="1" applyBorder="1" applyAlignment="1">
      <alignment horizontal="right"/>
    </xf>
    <xf numFmtId="0" fontId="30" fillId="0" borderId="0" xfId="0" applyNumberFormat="1" applyFont="1" applyFill="1" applyBorder="1" applyAlignment="1"/>
    <xf numFmtId="0" fontId="0" fillId="3" borderId="20" xfId="0" applyNumberFormat="1" applyFont="1" applyFill="1" applyBorder="1" applyAlignment="1"/>
    <xf numFmtId="166" fontId="20" fillId="0" borderId="0" xfId="2" applyNumberFormat="1" applyFont="1" applyFill="1"/>
    <xf numFmtId="9" fontId="0" fillId="0" borderId="0" xfId="2" applyFont="1"/>
    <xf numFmtId="0" fontId="6" fillId="7" borderId="1" xfId="0" applyFont="1" applyFill="1" applyBorder="1" applyAlignment="1">
      <alignment horizontal="center"/>
    </xf>
    <xf numFmtId="166" fontId="31" fillId="12" borderId="1" xfId="2" applyNumberFormat="1" applyFont="1" applyFill="1" applyBorder="1" applyAlignment="1">
      <alignment horizontal="center"/>
    </xf>
    <xf numFmtId="1" fontId="13" fillId="6" borderId="9" xfId="0" applyNumberFormat="1" applyFont="1" applyFill="1" applyBorder="1" applyAlignment="1">
      <alignment horizontal="center"/>
    </xf>
    <xf numFmtId="1" fontId="13" fillId="6" borderId="6" xfId="0" applyNumberFormat="1" applyFont="1" applyFill="1" applyBorder="1" applyAlignment="1">
      <alignment horizontal="center"/>
    </xf>
    <xf numFmtId="166" fontId="13" fillId="6" borderId="5" xfId="2" applyNumberFormat="1" applyFont="1" applyFill="1" applyBorder="1" applyAlignment="1">
      <alignment horizontal="center"/>
    </xf>
    <xf numFmtId="166" fontId="13" fillId="6" borderId="3" xfId="2" applyNumberFormat="1" applyFont="1" applyFill="1" applyBorder="1" applyAlignment="1">
      <alignment horizontal="center"/>
    </xf>
    <xf numFmtId="166" fontId="13" fillId="6" borderId="8" xfId="2" applyNumberFormat="1" applyFont="1" applyFill="1" applyBorder="1" applyAlignment="1">
      <alignment horizontal="center"/>
    </xf>
    <xf numFmtId="9" fontId="0" fillId="0" borderId="0" xfId="2" applyFont="1" applyFill="1" applyBorder="1" applyAlignment="1"/>
    <xf numFmtId="0" fontId="32" fillId="0" borderId="0" xfId="30" applyFont="1"/>
    <xf numFmtId="0" fontId="33" fillId="0" borderId="0" xfId="30" applyFont="1"/>
    <xf numFmtId="0" fontId="34" fillId="0" borderId="0" xfId="30" applyFont="1"/>
    <xf numFmtId="0" fontId="32" fillId="0" borderId="4" xfId="30" applyFont="1" applyBorder="1"/>
    <xf numFmtId="0" fontId="34" fillId="0" borderId="21" xfId="30" applyFont="1" applyBorder="1"/>
    <xf numFmtId="0" fontId="34" fillId="0" borderId="6" xfId="30" applyFont="1" applyBorder="1"/>
    <xf numFmtId="0" fontId="34" fillId="0" borderId="10" xfId="30" applyFont="1" applyBorder="1"/>
    <xf numFmtId="0" fontId="34" fillId="0" borderId="0" xfId="30" applyFont="1" applyBorder="1" applyAlignment="1">
      <alignment horizontal="left"/>
    </xf>
    <xf numFmtId="0" fontId="35" fillId="0" borderId="11" xfId="30" applyFont="1" applyBorder="1"/>
    <xf numFmtId="0" fontId="34" fillId="0" borderId="0" xfId="30" applyFont="1" applyBorder="1"/>
    <xf numFmtId="0" fontId="34" fillId="0" borderId="11" xfId="30" applyFont="1" applyBorder="1"/>
    <xf numFmtId="0" fontId="34" fillId="13" borderId="10" xfId="30" applyFont="1" applyFill="1" applyBorder="1"/>
    <xf numFmtId="0" fontId="36" fillId="0" borderId="10" xfId="30" applyFont="1" applyBorder="1"/>
    <xf numFmtId="14" fontId="34" fillId="0" borderId="0" xfId="30" applyNumberFormat="1" applyFont="1" applyBorder="1" applyAlignment="1">
      <alignment horizontal="left"/>
    </xf>
    <xf numFmtId="0" fontId="34" fillId="0" borderId="22" xfId="30" applyFont="1" applyBorder="1"/>
    <xf numFmtId="0" fontId="34" fillId="0" borderId="9" xfId="30" applyFont="1" applyBorder="1"/>
    <xf numFmtId="0" fontId="36" fillId="0" borderId="7" xfId="30" applyFont="1" applyBorder="1"/>
    <xf numFmtId="0" fontId="35" fillId="0" borderId="9" xfId="30" applyFont="1" applyBorder="1" applyAlignment="1">
      <alignment wrapText="1"/>
    </xf>
    <xf numFmtId="0" fontId="32" fillId="0" borderId="0" xfId="30" applyFont="1" applyBorder="1"/>
    <xf numFmtId="0" fontId="32" fillId="0" borderId="10" xfId="30" applyFont="1" applyBorder="1"/>
    <xf numFmtId="0" fontId="32" fillId="0" borderId="0" xfId="30" applyFont="1" applyBorder="1" applyAlignment="1">
      <alignment horizontal="center"/>
    </xf>
    <xf numFmtId="0" fontId="37" fillId="0" borderId="10" xfId="30" applyFont="1" applyBorder="1"/>
    <xf numFmtId="14" fontId="34" fillId="0" borderId="0" xfId="30" applyNumberFormat="1" applyFont="1" applyBorder="1" applyAlignment="1">
      <alignment horizontal="center"/>
    </xf>
    <xf numFmtId="0" fontId="34" fillId="0" borderId="0" xfId="30" applyFont="1" applyBorder="1" applyAlignment="1">
      <alignment horizontal="center"/>
    </xf>
    <xf numFmtId="0" fontId="34" fillId="0" borderId="0" xfId="30" applyFont="1" applyFill="1"/>
    <xf numFmtId="0" fontId="34" fillId="0" borderId="11" xfId="30" applyFont="1" applyBorder="1" applyAlignment="1">
      <alignment horizontal="center"/>
    </xf>
    <xf numFmtId="0" fontId="32" fillId="0" borderId="0" xfId="30" applyFont="1" applyFill="1"/>
    <xf numFmtId="0" fontId="32" fillId="0" borderId="11" xfId="30" applyFont="1" applyBorder="1" applyAlignment="1">
      <alignment horizontal="center"/>
    </xf>
    <xf numFmtId="14" fontId="34" fillId="0" borderId="0" xfId="30" applyNumberFormat="1" applyFont="1" applyBorder="1"/>
    <xf numFmtId="164" fontId="37" fillId="0" borderId="0" xfId="30" applyNumberFormat="1" applyFont="1" applyBorder="1" applyAlignment="1">
      <alignment horizontal="center"/>
    </xf>
    <xf numFmtId="0" fontId="34" fillId="0" borderId="7" xfId="30" applyFont="1" applyBorder="1"/>
    <xf numFmtId="0" fontId="36" fillId="0" borderId="21" xfId="30" applyFont="1" applyFill="1" applyBorder="1"/>
    <xf numFmtId="14" fontId="34" fillId="0" borderId="21" xfId="30" applyNumberFormat="1" applyFont="1" applyBorder="1" applyAlignment="1">
      <alignment horizontal="center"/>
    </xf>
    <xf numFmtId="0" fontId="34" fillId="0" borderId="21" xfId="30" applyFont="1" applyBorder="1" applyAlignment="1">
      <alignment horizontal="center"/>
    </xf>
    <xf numFmtId="0" fontId="36" fillId="0" borderId="10" xfId="30" applyFont="1" applyFill="1" applyBorder="1" applyAlignment="1">
      <alignment vertical="top"/>
    </xf>
    <xf numFmtId="0" fontId="36" fillId="0" borderId="0" xfId="30" applyFont="1" applyFill="1" applyBorder="1" applyAlignment="1">
      <alignment vertical="top"/>
    </xf>
    <xf numFmtId="0" fontId="36" fillId="0" borderId="0" xfId="30" applyFont="1" applyFill="1" applyBorder="1"/>
    <xf numFmtId="0" fontId="32" fillId="0" borderId="10" xfId="30" applyFont="1" applyFill="1" applyBorder="1" applyAlignment="1">
      <alignment vertical="top"/>
    </xf>
    <xf numFmtId="0" fontId="34" fillId="0" borderId="0" xfId="30" applyFont="1" applyFill="1" applyBorder="1" applyAlignment="1">
      <alignment vertical="top"/>
    </xf>
    <xf numFmtId="0" fontId="34" fillId="0" borderId="10" xfId="30" applyFont="1" applyFill="1" applyBorder="1" applyAlignment="1">
      <alignment vertical="top"/>
    </xf>
    <xf numFmtId="0" fontId="32" fillId="0" borderId="7" xfId="30" applyFont="1" applyFill="1" applyBorder="1" applyAlignment="1">
      <alignment vertical="top"/>
    </xf>
    <xf numFmtId="0" fontId="34" fillId="0" borderId="22" xfId="30" applyFont="1" applyFill="1" applyBorder="1" applyAlignment="1">
      <alignment vertical="top"/>
    </xf>
    <xf numFmtId="14" fontId="34" fillId="0" borderId="22" xfId="30" applyNumberFormat="1" applyFont="1" applyBorder="1" applyAlignment="1">
      <alignment horizontal="center"/>
    </xf>
    <xf numFmtId="0" fontId="34" fillId="0" borderId="22" xfId="30" applyFont="1" applyBorder="1" applyAlignment="1">
      <alignment horizontal="center"/>
    </xf>
    <xf numFmtId="0" fontId="32" fillId="0" borderId="0" xfId="30" applyFont="1" applyFill="1" applyBorder="1" applyAlignment="1">
      <alignment vertical="top"/>
    </xf>
    <xf numFmtId="14" fontId="34" fillId="0" borderId="0" xfId="30" applyNumberFormat="1" applyFont="1" applyAlignment="1">
      <alignment horizontal="center"/>
    </xf>
    <xf numFmtId="0" fontId="34" fillId="0" borderId="0" xfId="30" applyFont="1" applyAlignment="1">
      <alignment horizontal="center"/>
    </xf>
    <xf numFmtId="0" fontId="43" fillId="0" borderId="10" xfId="30" applyFont="1" applyFill="1" applyBorder="1" applyAlignment="1">
      <alignment vertical="top"/>
    </xf>
    <xf numFmtId="0" fontId="43" fillId="0" borderId="0" xfId="30" applyFont="1" applyFill="1" applyBorder="1" applyAlignment="1">
      <alignment vertical="top"/>
    </xf>
    <xf numFmtId="14" fontId="43" fillId="0" borderId="0" xfId="30" applyNumberFormat="1" applyFont="1" applyFill="1" applyBorder="1"/>
    <xf numFmtId="0" fontId="43" fillId="0" borderId="0" xfId="30" applyFont="1" applyBorder="1"/>
    <xf numFmtId="0" fontId="32" fillId="0" borderId="10" xfId="31" applyFont="1" applyFill="1" applyBorder="1"/>
    <xf numFmtId="0" fontId="32" fillId="0" borderId="0" xfId="31" applyFont="1" applyFill="1" applyBorder="1"/>
    <xf numFmtId="0" fontId="32" fillId="0" borderId="0" xfId="30" applyFont="1" applyFill="1" applyBorder="1"/>
    <xf numFmtId="167" fontId="44" fillId="0" borderId="0" xfId="0" applyNumberFormat="1" applyFont="1" applyFill="1" applyBorder="1" applyAlignment="1"/>
    <xf numFmtId="0" fontId="13" fillId="0" borderId="0" xfId="0" applyNumberFormat="1" applyFont="1" applyFill="1" applyBorder="1" applyAlignment="1"/>
    <xf numFmtId="0" fontId="0" fillId="0" borderId="6" xfId="0" applyBorder="1"/>
    <xf numFmtId="0" fontId="0" fillId="0" borderId="11" xfId="0" applyBorder="1"/>
    <xf numFmtId="168" fontId="18" fillId="5" borderId="23" xfId="0" applyNumberFormat="1" applyFont="1" applyFill="1" applyBorder="1" applyAlignment="1">
      <alignment horizontal="right"/>
    </xf>
    <xf numFmtId="0" fontId="0" fillId="0" borderId="9" xfId="0" applyBorder="1"/>
    <xf numFmtId="14" fontId="34" fillId="0" borderId="0" xfId="30" applyNumberFormat="1" applyFont="1" applyBorder="1" applyAlignment="1">
      <alignment horizontal="right"/>
    </xf>
    <xf numFmtId="168" fontId="18" fillId="0" borderId="2" xfId="0" applyNumberFormat="1" applyFont="1" applyFill="1" applyBorder="1" applyAlignment="1">
      <alignment horizontal="right"/>
    </xf>
    <xf numFmtId="0" fontId="45" fillId="0" borderId="0" xfId="48" applyAlignment="1" applyProtection="1"/>
    <xf numFmtId="0" fontId="46" fillId="0" borderId="0" xfId="0" applyFont="1"/>
    <xf numFmtId="0" fontId="3" fillId="5" borderId="0" xfId="0" applyNumberFormat="1" applyFont="1" applyFill="1" applyBorder="1" applyAlignment="1"/>
    <xf numFmtId="0" fontId="34" fillId="0" borderId="0" xfId="30" applyFont="1" applyBorder="1" applyAlignment="1">
      <alignment wrapText="1"/>
    </xf>
    <xf numFmtId="0" fontId="0" fillId="0" borderId="0" xfId="0" applyFont="1"/>
    <xf numFmtId="0" fontId="47" fillId="0" borderId="0" xfId="48" applyFont="1" applyAlignment="1" applyProtection="1"/>
    <xf numFmtId="0" fontId="3" fillId="0" borderId="0" xfId="0" applyNumberFormat="1" applyFont="1" applyFill="1" applyBorder="1" applyAlignment="1"/>
    <xf numFmtId="1" fontId="13" fillId="6" borderId="11" xfId="0" applyNumberFormat="1" applyFont="1" applyFill="1" applyBorder="1" applyAlignment="1">
      <alignment horizontal="center"/>
    </xf>
    <xf numFmtId="1" fontId="0" fillId="0" borderId="0" xfId="0" applyNumberFormat="1"/>
    <xf numFmtId="166" fontId="0" fillId="0" borderId="0" xfId="0" applyNumberFormat="1" applyFont="1" applyFill="1" applyBorder="1" applyAlignment="1"/>
    <xf numFmtId="0" fontId="48" fillId="0" borderId="0" xfId="4" applyFont="1"/>
    <xf numFmtId="0" fontId="13" fillId="6" borderId="0" xfId="0" applyFont="1" applyFill="1" applyBorder="1"/>
    <xf numFmtId="1" fontId="0" fillId="6" borderId="0" xfId="0" applyNumberFormat="1" applyFill="1" applyBorder="1"/>
    <xf numFmtId="164" fontId="0" fillId="6" borderId="0" xfId="0" applyNumberFormat="1" applyFill="1" applyBorder="1" applyAlignment="1">
      <alignment horizontal="center"/>
    </xf>
    <xf numFmtId="166" fontId="13" fillId="6" borderId="0" xfId="2" applyNumberFormat="1" applyFont="1" applyFill="1" applyBorder="1" applyAlignment="1">
      <alignment horizontal="center"/>
    </xf>
    <xf numFmtId="1" fontId="13" fillId="6" borderId="0" xfId="0" applyNumberFormat="1" applyFont="1" applyFill="1" applyBorder="1" applyAlignment="1">
      <alignment horizontal="center"/>
    </xf>
    <xf numFmtId="164" fontId="13" fillId="6" borderId="0" xfId="0" applyNumberFormat="1" applyFont="1" applyFill="1" applyBorder="1" applyAlignment="1">
      <alignment horizontal="center"/>
    </xf>
    <xf numFmtId="0" fontId="3" fillId="0" borderId="24" xfId="0" applyFont="1" applyBorder="1" applyAlignment="1">
      <alignment horizontal="justify"/>
    </xf>
    <xf numFmtId="0" fontId="3" fillId="0" borderId="25" xfId="0" applyFont="1" applyBorder="1" applyAlignment="1">
      <alignment horizontal="justify"/>
    </xf>
    <xf numFmtId="0" fontId="3" fillId="0" borderId="26" xfId="0" applyFont="1" applyBorder="1" applyAlignment="1">
      <alignment horizontal="justify"/>
    </xf>
    <xf numFmtId="164" fontId="13" fillId="6" borderId="5" xfId="0" applyNumberFormat="1" applyFont="1" applyFill="1" applyBorder="1" applyAlignment="1">
      <alignment horizontal="center"/>
    </xf>
    <xf numFmtId="164" fontId="13" fillId="6" borderId="3" xfId="0" applyNumberFormat="1" applyFont="1" applyFill="1" applyBorder="1" applyAlignment="1">
      <alignment horizontal="center"/>
    </xf>
    <xf numFmtId="164" fontId="13" fillId="6" borderId="8" xfId="0" applyNumberFormat="1" applyFont="1" applyFill="1" applyBorder="1" applyAlignment="1">
      <alignment horizontal="center"/>
    </xf>
    <xf numFmtId="0" fontId="3" fillId="6" borderId="4" xfId="0" applyFont="1" applyFill="1" applyBorder="1" applyAlignment="1">
      <alignment horizontal="justify"/>
    </xf>
    <xf numFmtId="0" fontId="3" fillId="6" borderId="10" xfId="0" applyFont="1" applyFill="1" applyBorder="1" applyAlignment="1">
      <alignment horizontal="justify"/>
    </xf>
    <xf numFmtId="0" fontId="3" fillId="6" borderId="7" xfId="0" applyFont="1" applyFill="1" applyBorder="1" applyAlignment="1">
      <alignment horizontal="justify"/>
    </xf>
    <xf numFmtId="14" fontId="32" fillId="0" borderId="0" xfId="30" applyNumberFormat="1" applyFont="1" applyBorder="1" applyAlignment="1">
      <alignment horizontal="right"/>
    </xf>
    <xf numFmtId="166" fontId="0" fillId="0" borderId="0" xfId="2" applyNumberFormat="1" applyFont="1" applyFill="1" applyBorder="1" applyAlignment="1"/>
    <xf numFmtId="166" fontId="49" fillId="0" borderId="0" xfId="2" applyNumberFormat="1" applyFont="1" applyFill="1" applyBorder="1" applyAlignment="1"/>
    <xf numFmtId="0" fontId="50" fillId="0" borderId="2" xfId="49" applyNumberFormat="1" applyFont="1" applyFill="1" applyBorder="1" applyAlignment="1"/>
    <xf numFmtId="169" fontId="50" fillId="0" borderId="0" xfId="0" applyNumberFormat="1" applyFont="1" applyFill="1" applyBorder="1" applyAlignment="1"/>
    <xf numFmtId="0" fontId="50" fillId="0" borderId="2" xfId="49" applyNumberFormat="1" applyFont="1" applyFill="1" applyBorder="1" applyAlignment="1"/>
    <xf numFmtId="2" fontId="54" fillId="0" borderId="0" xfId="50" applyNumberFormat="1" applyFont="1"/>
    <xf numFmtId="1" fontId="13" fillId="0" borderId="0" xfId="5" applyNumberFormat="1" applyFont="1" applyFill="1" applyBorder="1" applyAlignment="1"/>
    <xf numFmtId="169" fontId="3" fillId="0" borderId="0" xfId="4" applyNumberFormat="1" applyFont="1" applyFill="1" applyBorder="1" applyAlignment="1"/>
    <xf numFmtId="0" fontId="3" fillId="0" borderId="2" xfId="4" applyNumberFormat="1" applyFont="1" applyFill="1" applyBorder="1" applyAlignment="1"/>
    <xf numFmtId="0" fontId="3" fillId="3" borderId="2" xfId="0" applyNumberFormat="1" applyFont="1" applyFill="1" applyBorder="1" applyAlignment="1"/>
    <xf numFmtId="0" fontId="3" fillId="0" borderId="2" xfId="4" applyNumberFormat="1" applyFont="1" applyFill="1" applyBorder="1" applyAlignment="1"/>
    <xf numFmtId="0" fontId="3" fillId="0" borderId="2" xfId="4" applyNumberFormat="1" applyFont="1" applyFill="1" applyBorder="1" applyAlignment="1"/>
    <xf numFmtId="0" fontId="3" fillId="0" borderId="2" xfId="4" applyNumberFormat="1" applyFont="1" applyFill="1" applyBorder="1" applyAlignment="1"/>
    <xf numFmtId="0" fontId="3" fillId="0" borderId="2" xfId="4" applyNumberFormat="1" applyFont="1" applyFill="1" applyBorder="1" applyAlignment="1"/>
    <xf numFmtId="169" fontId="3" fillId="0" borderId="0" xfId="4" applyNumberFormat="1" applyFont="1" applyFill="1" applyBorder="1" applyAlignment="1"/>
    <xf numFmtId="1" fontId="3" fillId="0" borderId="2" xfId="4" applyNumberFormat="1" applyFont="1" applyFill="1" applyBorder="1" applyAlignment="1"/>
    <xf numFmtId="1" fontId="3" fillId="0" borderId="2" xfId="4" applyNumberFormat="1" applyFont="1" applyFill="1" applyBorder="1" applyAlignment="1"/>
    <xf numFmtId="1" fontId="3" fillId="0" borderId="2" xfId="4" applyNumberFormat="1" applyFont="1" applyFill="1" applyBorder="1" applyAlignment="1"/>
    <xf numFmtId="1" fontId="3" fillId="0" borderId="2" xfId="4" applyNumberFormat="1" applyFont="1" applyFill="1" applyBorder="1" applyAlignment="1"/>
    <xf numFmtId="1" fontId="3" fillId="0" borderId="2" xfId="4" applyNumberFormat="1" applyFont="1" applyFill="1" applyBorder="1" applyAlignment="1"/>
    <xf numFmtId="169" fontId="3" fillId="0" borderId="0" xfId="0" applyNumberFormat="1" applyFont="1" applyFill="1" applyBorder="1" applyAlignment="1"/>
    <xf numFmtId="1" fontId="3" fillId="0" borderId="2" xfId="0" applyNumberFormat="1" applyFont="1" applyFill="1" applyBorder="1" applyAlignment="1"/>
    <xf numFmtId="1" fontId="7" fillId="0" borderId="0" xfId="0" applyNumberFormat="1" applyFont="1" applyFill="1"/>
    <xf numFmtId="0" fontId="6" fillId="0" borderId="0" xfId="0" applyFont="1" applyFill="1" applyBorder="1"/>
    <xf numFmtId="1" fontId="7" fillId="0" borderId="0" xfId="0" applyNumberFormat="1" applyFont="1" applyFill="1" applyAlignment="1">
      <alignment horizontal="right" vertical="center" wrapText="1"/>
    </xf>
    <xf numFmtId="1" fontId="6" fillId="0" borderId="0" xfId="0" applyNumberFormat="1" applyFont="1" applyFill="1" applyAlignment="1">
      <alignment horizontal="center"/>
    </xf>
    <xf numFmtId="0" fontId="6" fillId="0" borderId="0" xfId="0" applyFont="1" applyFill="1" applyBorder="1" applyAlignment="1">
      <alignment horizontal="center"/>
    </xf>
    <xf numFmtId="0" fontId="6" fillId="0" borderId="0" xfId="0" applyFont="1" applyFill="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3" xfId="0" applyFont="1" applyFill="1" applyBorder="1" applyAlignment="1">
      <alignment horizontal="center"/>
    </xf>
    <xf numFmtId="0" fontId="6" fillId="0" borderId="28" xfId="0" applyFont="1" applyFill="1" applyBorder="1" applyAlignment="1">
      <alignment horizontal="center"/>
    </xf>
    <xf numFmtId="166" fontId="0" fillId="0" borderId="29" xfId="2" applyNumberFormat="1" applyFont="1" applyBorder="1"/>
    <xf numFmtId="166" fontId="0" fillId="0" borderId="30" xfId="2" applyNumberFormat="1" applyFont="1" applyBorder="1"/>
    <xf numFmtId="166" fontId="16" fillId="7" borderId="14" xfId="2" applyNumberFormat="1" applyFont="1" applyFill="1" applyBorder="1"/>
    <xf numFmtId="166" fontId="16" fillId="7" borderId="29" xfId="2" applyNumberFormat="1" applyFont="1" applyFill="1" applyBorder="1"/>
    <xf numFmtId="166" fontId="16" fillId="7" borderId="15" xfId="2" applyNumberFormat="1" applyFont="1" applyFill="1" applyBorder="1"/>
    <xf numFmtId="166" fontId="16" fillId="7" borderId="30" xfId="2" applyNumberFormat="1" applyFont="1" applyFill="1" applyBorder="1"/>
    <xf numFmtId="0" fontId="6" fillId="7" borderId="12" xfId="0" applyFont="1" applyFill="1" applyBorder="1" applyAlignment="1">
      <alignment horizontal="center"/>
    </xf>
    <xf numFmtId="0" fontId="6" fillId="7" borderId="13" xfId="0" applyFont="1" applyFill="1" applyBorder="1" applyAlignment="1">
      <alignment horizontal="center"/>
    </xf>
    <xf numFmtId="0" fontId="6" fillId="7" borderId="28" xfId="0" applyFont="1" applyFill="1" applyBorder="1" applyAlignment="1">
      <alignment horizontal="center"/>
    </xf>
    <xf numFmtId="0" fontId="6" fillId="0" borderId="12" xfId="0" applyFont="1" applyFill="1" applyBorder="1" applyAlignment="1">
      <alignment horizontal="center"/>
    </xf>
    <xf numFmtId="10" fontId="0" fillId="0" borderId="15" xfId="2" applyNumberFormat="1" applyFont="1" applyBorder="1" applyAlignment="1">
      <alignment horizontal="center"/>
    </xf>
    <xf numFmtId="166" fontId="0" fillId="0" borderId="30" xfId="2" applyNumberFormat="1" applyFont="1" applyBorder="1" applyAlignment="1">
      <alignment horizontal="center"/>
    </xf>
    <xf numFmtId="1" fontId="7" fillId="2" borderId="0" xfId="0" applyNumberFormat="1" applyFont="1" applyFill="1"/>
    <xf numFmtId="0" fontId="7" fillId="0" borderId="0" xfId="0" applyFont="1"/>
    <xf numFmtId="166" fontId="13" fillId="6" borderId="11" xfId="2" applyNumberFormat="1" applyFont="1" applyFill="1" applyBorder="1" applyAlignment="1">
      <alignment horizontal="center"/>
    </xf>
    <xf numFmtId="164" fontId="0" fillId="6" borderId="7" xfId="0" applyNumberFormat="1" applyFill="1" applyBorder="1" applyAlignment="1">
      <alignment horizontal="center"/>
    </xf>
    <xf numFmtId="166" fontId="13" fillId="6" borderId="7" xfId="2" applyNumberFormat="1" applyFont="1" applyFill="1" applyBorder="1" applyAlignment="1">
      <alignment horizontal="center"/>
    </xf>
    <xf numFmtId="0" fontId="18" fillId="3" borderId="2" xfId="0" applyNumberFormat="1" applyFont="1" applyFill="1" applyBorder="1" applyAlignment="1">
      <alignment horizontal="left"/>
    </xf>
    <xf numFmtId="1" fontId="3" fillId="6" borderId="0" xfId="0" applyNumberFormat="1" applyFont="1" applyFill="1" applyBorder="1" applyAlignment="1">
      <alignment horizontal="center"/>
    </xf>
    <xf numFmtId="1" fontId="3" fillId="6" borderId="5" xfId="0" applyNumberFormat="1" applyFont="1" applyFill="1" applyBorder="1" applyAlignment="1">
      <alignment horizontal="center"/>
    </xf>
    <xf numFmtId="1" fontId="3" fillId="6" borderId="8" xfId="0" applyNumberFormat="1" applyFont="1" applyFill="1" applyBorder="1" applyAlignment="1">
      <alignment horizontal="center"/>
    </xf>
    <xf numFmtId="0" fontId="0" fillId="3" borderId="27" xfId="0" applyNumberFormat="1" applyFill="1" applyBorder="1" applyAlignment="1"/>
    <xf numFmtId="166" fontId="0" fillId="0" borderId="7" xfId="2" applyNumberFormat="1" applyFont="1" applyBorder="1"/>
    <xf numFmtId="166" fontId="0" fillId="0" borderId="8" xfId="2" applyNumberFormat="1" applyFont="1" applyBorder="1"/>
    <xf numFmtId="0" fontId="0" fillId="0" borderId="31" xfId="0" applyFill="1" applyBorder="1"/>
    <xf numFmtId="0" fontId="0" fillId="0" borderId="32" xfId="0" applyFill="1" applyBorder="1"/>
    <xf numFmtId="0" fontId="3" fillId="3" borderId="27" xfId="0" applyNumberFormat="1" applyFont="1" applyFill="1" applyBorder="1" applyAlignment="1"/>
    <xf numFmtId="0" fontId="3" fillId="0" borderId="31" xfId="0" applyFont="1" applyFill="1" applyBorder="1"/>
    <xf numFmtId="0" fontId="3" fillId="0" borderId="32" xfId="0" applyFont="1" applyFill="1" applyBorder="1"/>
    <xf numFmtId="164" fontId="49" fillId="0" borderId="0" xfId="0" applyNumberFormat="1" applyFont="1"/>
    <xf numFmtId="0" fontId="49" fillId="6" borderId="10" xfId="0" applyFont="1" applyFill="1" applyBorder="1"/>
    <xf numFmtId="1" fontId="6" fillId="17" borderId="0" xfId="0" applyNumberFormat="1" applyFont="1" applyFill="1" applyAlignment="1">
      <alignment horizontal="center"/>
    </xf>
    <xf numFmtId="1" fontId="55" fillId="0" borderId="0" xfId="0" applyNumberFormat="1" applyFont="1" applyFill="1"/>
    <xf numFmtId="1" fontId="56" fillId="0" borderId="0" xfId="0" applyNumberFormat="1" applyFont="1" applyFill="1"/>
    <xf numFmtId="164" fontId="10" fillId="17" borderId="0" xfId="0" applyNumberFormat="1" applyFont="1" applyFill="1"/>
    <xf numFmtId="164" fontId="55" fillId="2" borderId="0" xfId="0" applyNumberFormat="1" applyFont="1" applyFill="1"/>
    <xf numFmtId="0" fontId="49" fillId="0" borderId="2" xfId="49" applyNumberFormat="1" applyFont="1" applyFill="1" applyBorder="1" applyAlignment="1"/>
    <xf numFmtId="1" fontId="48" fillId="0" borderId="0" xfId="4" applyNumberFormat="1" applyFont="1"/>
    <xf numFmtId="164" fontId="20" fillId="6" borderId="10" xfId="0" applyNumberFormat="1" applyFont="1" applyFill="1" applyBorder="1" applyAlignment="1">
      <alignment horizontal="center"/>
    </xf>
    <xf numFmtId="166" fontId="20" fillId="6" borderId="3" xfId="2" applyNumberFormat="1" applyFont="1" applyFill="1" applyBorder="1" applyAlignment="1">
      <alignment horizontal="center"/>
    </xf>
    <xf numFmtId="166" fontId="20" fillId="6" borderId="11" xfId="2" applyNumberFormat="1" applyFont="1" applyFill="1" applyBorder="1" applyAlignment="1">
      <alignment horizontal="center"/>
    </xf>
    <xf numFmtId="0" fontId="20" fillId="6" borderId="10" xfId="0" applyFont="1" applyFill="1" applyBorder="1"/>
    <xf numFmtId="0" fontId="5" fillId="0" borderId="0" xfId="0" applyFont="1" applyBorder="1" applyAlignment="1">
      <alignment horizontal="left" vertical="center" wrapText="1"/>
    </xf>
    <xf numFmtId="0" fontId="13" fillId="6" borderId="5"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6" fillId="0" borderId="0" xfId="0" applyFont="1" applyAlignment="1">
      <alignment horizontal="center"/>
    </xf>
    <xf numFmtId="0" fontId="1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14" fontId="34" fillId="0" borderId="22" xfId="30" applyNumberFormat="1" applyFont="1" applyBorder="1" applyAlignment="1">
      <alignment horizontal="left"/>
    </xf>
  </cellXfs>
  <cellStyles count="82">
    <cellStyle name="5x indented GHG Textfiels" xfId="32"/>
    <cellStyle name="5x indented GHG Textfiels 2" xfId="72"/>
    <cellStyle name="AggBoldCells" xfId="33"/>
    <cellStyle name="AggCels_T(2)" xfId="34"/>
    <cellStyle name="AggOrange 2" xfId="35"/>
    <cellStyle name="AggOrange_bld_it" xfId="36"/>
    <cellStyle name="AggOrange9 2" xfId="37"/>
    <cellStyle name="AggOrange9_CRFReport-template" xfId="38"/>
    <cellStyle name="clsAltData" xfId="7"/>
    <cellStyle name="clsAltMRVData" xfId="8"/>
    <cellStyle name="clsAltRowHeader" xfId="9"/>
    <cellStyle name="clsBlank" xfId="10"/>
    <cellStyle name="clsBlank 2" xfId="69"/>
    <cellStyle name="ClsColHeader" xfId="51"/>
    <cellStyle name="clsColumnHeader" xfId="11"/>
    <cellStyle name="clsColumnHeader1" xfId="12"/>
    <cellStyle name="clsColumnHeader2" xfId="13"/>
    <cellStyle name="clsData" xfId="14"/>
    <cellStyle name="ClsData 2" xfId="52"/>
    <cellStyle name="clsDefault" xfId="15"/>
    <cellStyle name="clsDefault 2" xfId="70"/>
    <cellStyle name="clsIndexTableData" xfId="16"/>
    <cellStyle name="clsIndexTableHdr" xfId="17"/>
    <cellStyle name="clsIndexTableTitle" xfId="18"/>
    <cellStyle name="clsMRVData" xfId="19"/>
    <cellStyle name="clsMRVRow" xfId="20"/>
    <cellStyle name="clsReportFooter" xfId="21"/>
    <cellStyle name="clsReportHeader" xfId="22"/>
    <cellStyle name="clsRowHeader" xfId="23"/>
    <cellStyle name="clsRptComment" xfId="24"/>
    <cellStyle name="clsScale" xfId="25"/>
    <cellStyle name="clsSection" xfId="26"/>
    <cellStyle name="Constants" xfId="39"/>
    <cellStyle name="Empty_TBorder" xfId="40"/>
    <cellStyle name="Headline" xfId="41"/>
    <cellStyle name="Hyperlink" xfId="48" builtinId="8"/>
    <cellStyle name="Milliers 2" xfId="55"/>
    <cellStyle name="Milliers 3" xfId="56"/>
    <cellStyle name="Milliers 3 2" xfId="79"/>
    <cellStyle name="Milliers 4" xfId="54"/>
    <cellStyle name="Milliers 4 2" xfId="78"/>
    <cellStyle name="Normal" xfId="0" builtinId="0"/>
    <cellStyle name="Normal 2" xfId="4"/>
    <cellStyle name="Normal 2 2" xfId="29"/>
    <cellStyle name="Normal 2 2 2" xfId="57"/>
    <cellStyle name="Normal 2 3" xfId="53"/>
    <cellStyle name="Normal 3" xfId="5"/>
    <cellStyle name="Normal 3 2" xfId="58"/>
    <cellStyle name="Normal 4" xfId="6"/>
    <cellStyle name="Normal 4 2" xfId="59"/>
    <cellStyle name="Normal 4 3" xfId="68"/>
    <cellStyle name="Normal 5" xfId="27"/>
    <cellStyle name="Normal 5 2" xfId="60"/>
    <cellStyle name="Normal 5 3" xfId="71"/>
    <cellStyle name="Normal 6" xfId="49"/>
    <cellStyle name="Normal 6 2" xfId="61"/>
    <cellStyle name="Normal 6 3" xfId="76"/>
    <cellStyle name="Normal 7" xfId="50"/>
    <cellStyle name="Normal 7 2" xfId="62"/>
    <cellStyle name="Normal 7 3" xfId="77"/>
    <cellStyle name="Normal 8" xfId="66"/>
    <cellStyle name="Normal 8 2" xfId="67"/>
    <cellStyle name="Normal GHG Numbers (0.00)" xfId="1"/>
    <cellStyle name="Normal GHG Textfiels Bold" xfId="42"/>
    <cellStyle name="Normal GHG-Shade" xfId="43"/>
    <cellStyle name="Normal GHG-Shade 2" xfId="44"/>
    <cellStyle name="Normal GHG-Shade 2 2" xfId="74"/>
    <cellStyle name="Normal GHG-Shade 3" xfId="73"/>
    <cellStyle name="Normal_drink03draft" xfId="31"/>
    <cellStyle name="Normal_QA development_feedst02" xfId="30"/>
    <cellStyle name="Percent" xfId="2" builtinId="5"/>
    <cellStyle name="Pourcentage 2" xfId="28"/>
    <cellStyle name="Pourcentage 2 2" xfId="64"/>
    <cellStyle name="Pourcentage 3" xfId="65"/>
    <cellStyle name="Pourcentage 3 2" xfId="81"/>
    <cellStyle name="Pourcentage 4" xfId="63"/>
    <cellStyle name="Pourcentage 4 2" xfId="80"/>
    <cellStyle name="Standaard_blad" xfId="3"/>
    <cellStyle name="Standard 2" xfId="45"/>
    <cellStyle name="Standard 2 2" xfId="75"/>
    <cellStyle name="Standard_CRFReport-template" xfId="46"/>
    <cellStyle name="Обычный_CRF2002 (1)" xfId="47"/>
  </cellStyles>
  <dxfs count="2">
    <dxf>
      <fill>
        <patternFill>
          <bgColor indexed="10"/>
        </patternFill>
      </fill>
    </dxf>
    <dxf>
      <font>
        <strike val="0"/>
        <condense val="0"/>
        <extend val="0"/>
      </font>
      <fill>
        <patternFill>
          <bgColor indexed="10"/>
        </patternFill>
      </fill>
    </dxf>
  </dxfs>
  <tableStyles count="0" defaultTableStyle="TableStyleMedium9" defaultPivotStyle="PivotStyleLight16"/>
  <colors>
    <mruColors>
      <color rgb="FF0000FF"/>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8105011219405569E-2"/>
          <c:y val="0.11557366812874333"/>
          <c:w val="0.79809752370381282"/>
          <c:h val="0.76621061463130213"/>
        </c:manualLayout>
      </c:layout>
      <c:lineChart>
        <c:grouping val="standard"/>
        <c:ser>
          <c:idx val="0"/>
          <c:order val="0"/>
          <c:tx>
            <c:strRef>
              <c:f>Intensity!$A$72</c:f>
              <c:strCache>
                <c:ptCount val="1"/>
                <c:pt idx="0">
                  <c:v>Total energy consumption</c:v>
                </c:pt>
              </c:strCache>
            </c:strRef>
          </c:tx>
          <c:spPr>
            <a:ln w="12700">
              <a:solidFill>
                <a:srgbClr val="0000FF"/>
              </a:solidFill>
              <a:prstDash val="solid"/>
            </a:ln>
          </c:spPr>
          <c:marker>
            <c:symbol val="circle"/>
            <c:size val="7"/>
            <c:spPr>
              <a:noFill/>
              <a:ln>
                <a:solidFill>
                  <a:srgbClr val="0000FF"/>
                </a:solidFill>
                <a:prstDash val="solid"/>
              </a:ln>
            </c:spPr>
          </c:marker>
          <c:cat>
            <c:numRef>
              <c:f>Intensity!$B$71:$X$71</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formatCode="0">
                  <c:v>2008</c:v>
                </c:pt>
                <c:pt idx="19" formatCode="0">
                  <c:v>2009</c:v>
                </c:pt>
                <c:pt idx="20" formatCode="0">
                  <c:v>2010</c:v>
                </c:pt>
                <c:pt idx="21" formatCode="0">
                  <c:v>2011</c:v>
                </c:pt>
                <c:pt idx="22" formatCode="0">
                  <c:v>2012</c:v>
                </c:pt>
              </c:numCache>
            </c:numRef>
          </c:cat>
          <c:val>
            <c:numRef>
              <c:f>Intensity!$B$72:$X$72</c:f>
              <c:numCache>
                <c:formatCode>0.0</c:formatCode>
                <c:ptCount val="23"/>
                <c:pt idx="0">
                  <c:v>100</c:v>
                </c:pt>
                <c:pt idx="1">
                  <c:v>100.12808602961532</c:v>
                </c:pt>
                <c:pt idx="2">
                  <c:v>97.997942696964543</c:v>
                </c:pt>
                <c:pt idx="3">
                  <c:v>97.953025514520917</c:v>
                </c:pt>
                <c:pt idx="4">
                  <c:v>97.674815212032513</c:v>
                </c:pt>
                <c:pt idx="5">
                  <c:v>100.16928013009169</c:v>
                </c:pt>
                <c:pt idx="6">
                  <c:v>103.60226195244424</c:v>
                </c:pt>
                <c:pt idx="7">
                  <c:v>102.67713613329114</c:v>
                </c:pt>
                <c:pt idx="8">
                  <c:v>103.40457830992496</c:v>
                </c:pt>
                <c:pt idx="9">
                  <c:v>102.71712923958454</c:v>
                </c:pt>
                <c:pt idx="10">
                  <c:v>103.58010360976817</c:v>
                </c:pt>
                <c:pt idx="11">
                  <c:v>105.89640104078156</c:v>
                </c:pt>
                <c:pt idx="12">
                  <c:v>105.58240111164021</c:v>
                </c:pt>
                <c:pt idx="13">
                  <c:v>108.04197714868369</c:v>
                </c:pt>
                <c:pt idx="14">
                  <c:v>109.31274909369976</c:v>
                </c:pt>
                <c:pt idx="15">
                  <c:v>109.55126653844052</c:v>
                </c:pt>
                <c:pt idx="16">
                  <c:v>109.63293414288349</c:v>
                </c:pt>
                <c:pt idx="17">
                  <c:v>108.62307818412083</c:v>
                </c:pt>
                <c:pt idx="18">
                  <c:v>108.10839212700274</c:v>
                </c:pt>
                <c:pt idx="19">
                  <c:v>102.28681302382113</c:v>
                </c:pt>
                <c:pt idx="20">
                  <c:v>105.62833913913938</c:v>
                </c:pt>
              </c:numCache>
            </c:numRef>
          </c:val>
        </c:ser>
        <c:ser>
          <c:idx val="1"/>
          <c:order val="1"/>
          <c:tx>
            <c:strRef>
              <c:f>Intensity!$A$73</c:f>
              <c:strCache>
                <c:ptCount val="1"/>
                <c:pt idx="0">
                  <c:v>Gross domestic product at 2000 market prices</c:v>
                </c:pt>
              </c:strCache>
            </c:strRef>
          </c:tx>
          <c:spPr>
            <a:ln w="12700">
              <a:solidFill>
                <a:srgbClr val="FF0000"/>
              </a:solidFill>
              <a:prstDash val="solid"/>
            </a:ln>
          </c:spPr>
          <c:marker>
            <c:symbol val="x"/>
            <c:size val="7"/>
            <c:spPr>
              <a:noFill/>
              <a:ln>
                <a:solidFill>
                  <a:srgbClr val="FF0000"/>
                </a:solidFill>
                <a:prstDash val="solid"/>
              </a:ln>
            </c:spPr>
          </c:marker>
          <c:cat>
            <c:numRef>
              <c:f>Intensity!$B$71:$X$71</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formatCode="0">
                  <c:v>2008</c:v>
                </c:pt>
                <c:pt idx="19" formatCode="0">
                  <c:v>2009</c:v>
                </c:pt>
                <c:pt idx="20" formatCode="0">
                  <c:v>2010</c:v>
                </c:pt>
                <c:pt idx="21" formatCode="0">
                  <c:v>2011</c:v>
                </c:pt>
                <c:pt idx="22" formatCode="0">
                  <c:v>2012</c:v>
                </c:pt>
              </c:numCache>
            </c:numRef>
          </c:cat>
          <c:val>
            <c:numRef>
              <c:f>Intensity!$B$73:$X$73</c:f>
              <c:numCache>
                <c:formatCode>0.0</c:formatCode>
                <c:ptCount val="23"/>
                <c:pt idx="0">
                  <c:v>100</c:v>
                </c:pt>
                <c:pt idx="1">
                  <c:v>101.24802314701738</c:v>
                </c:pt>
                <c:pt idx="2">
                  <c:v>102.15309622523787</c:v>
                </c:pt>
                <c:pt idx="3">
                  <c:v>101.96519753956315</c:v>
                </c:pt>
                <c:pt idx="4">
                  <c:v>104.91736219934637</c:v>
                </c:pt>
                <c:pt idx="5">
                  <c:v>107.90802641094174</c:v>
                </c:pt>
                <c:pt idx="6">
                  <c:v>109.96233917554665</c:v>
                </c:pt>
                <c:pt idx="7">
                  <c:v>113.01253544429142</c:v>
                </c:pt>
                <c:pt idx="8">
                  <c:v>116.41020455942206</c:v>
                </c:pt>
                <c:pt idx="9">
                  <c:v>119.98242563898862</c:v>
                </c:pt>
                <c:pt idx="10">
                  <c:v>124.68797775345494</c:v>
                </c:pt>
                <c:pt idx="11">
                  <c:v>127.38858924844378</c:v>
                </c:pt>
                <c:pt idx="12">
                  <c:v>129.08597738165676</c:v>
                </c:pt>
                <c:pt idx="13">
                  <c:v>130.89625744321302</c:v>
                </c:pt>
                <c:pt idx="14">
                  <c:v>134.2256926961447</c:v>
                </c:pt>
                <c:pt idx="15">
                  <c:v>136.82402399566098</c:v>
                </c:pt>
                <c:pt idx="16">
                  <c:v>141.34959881945824</c:v>
                </c:pt>
                <c:pt idx="17">
                  <c:v>145.84720132135627</c:v>
                </c:pt>
                <c:pt idx="18">
                  <c:v>146.1974034102075</c:v>
                </c:pt>
                <c:pt idx="19">
                  <c:v>139.77215497281006</c:v>
                </c:pt>
                <c:pt idx="20">
                  <c:v>142.80951826653177</c:v>
                </c:pt>
                <c:pt idx="21">
                  <c:v>145.01339443745104</c:v>
                </c:pt>
                <c:pt idx="22">
                  <c:v>145.04731892259099</c:v>
                </c:pt>
              </c:numCache>
            </c:numRef>
          </c:val>
        </c:ser>
        <c:ser>
          <c:idx val="2"/>
          <c:order val="2"/>
          <c:tx>
            <c:strRef>
              <c:f>Intensity!$A$74</c:f>
              <c:strCache>
                <c:ptCount val="1"/>
                <c:pt idx="0">
                  <c:v>Total energy intensity</c:v>
                </c:pt>
              </c:strCache>
            </c:strRef>
          </c:tx>
          <c:spPr>
            <a:ln w="12700">
              <a:solidFill>
                <a:srgbClr val="008000"/>
              </a:solidFill>
              <a:prstDash val="solid"/>
            </a:ln>
          </c:spPr>
          <c:marker>
            <c:symbol val="square"/>
            <c:size val="7"/>
            <c:spPr>
              <a:noFill/>
              <a:ln>
                <a:solidFill>
                  <a:srgbClr val="008000"/>
                </a:solidFill>
                <a:prstDash val="solid"/>
              </a:ln>
            </c:spPr>
          </c:marker>
          <c:cat>
            <c:numRef>
              <c:f>Intensity!$B$71:$X$71</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formatCode="0">
                  <c:v>2008</c:v>
                </c:pt>
                <c:pt idx="19" formatCode="0">
                  <c:v>2009</c:v>
                </c:pt>
                <c:pt idx="20" formatCode="0">
                  <c:v>2010</c:v>
                </c:pt>
                <c:pt idx="21" formatCode="0">
                  <c:v>2011</c:v>
                </c:pt>
                <c:pt idx="22" formatCode="0">
                  <c:v>2012</c:v>
                </c:pt>
              </c:numCache>
            </c:numRef>
          </c:cat>
          <c:val>
            <c:numRef>
              <c:f>Intensity!$B$74:$X$74</c:f>
              <c:numCache>
                <c:formatCode>0.0</c:formatCode>
                <c:ptCount val="23"/>
                <c:pt idx="0">
                  <c:v>100</c:v>
                </c:pt>
                <c:pt idx="1">
                  <c:v>98.89386767011159</c:v>
                </c:pt>
                <c:pt idx="2">
                  <c:v>95.932425269703415</c:v>
                </c:pt>
                <c:pt idx="3">
                  <c:v>96.065155443370301</c:v>
                </c:pt>
                <c:pt idx="4">
                  <c:v>93.096903281315079</c:v>
                </c:pt>
                <c:pt idx="5">
                  <c:v>92.828386786188716</c:v>
                </c:pt>
                <c:pt idx="6">
                  <c:v>94.216131385720132</c:v>
                </c:pt>
                <c:pt idx="7">
                  <c:v>90.854643451393898</c:v>
                </c:pt>
                <c:pt idx="8">
                  <c:v>88.827761020849067</c:v>
                </c:pt>
                <c:pt idx="9">
                  <c:v>85.610145563023437</c:v>
                </c:pt>
                <c:pt idx="10">
                  <c:v>83.071443996450654</c:v>
                </c:pt>
                <c:pt idx="11">
                  <c:v>83.128639437440995</c:v>
                </c:pt>
                <c:pt idx="12">
                  <c:v>81.792308702497039</c:v>
                </c:pt>
                <c:pt idx="13">
                  <c:v>82.540157571392541</c:v>
                </c:pt>
                <c:pt idx="14">
                  <c:v>81.439511987587977</c:v>
                </c:pt>
                <c:pt idx="15">
                  <c:v>80.067274254347808</c:v>
                </c:pt>
                <c:pt idx="16">
                  <c:v>77.561546023851449</c:v>
                </c:pt>
                <c:pt idx="17">
                  <c:v>74.477314065686656</c:v>
                </c:pt>
                <c:pt idx="18">
                  <c:v>73.946861986096394</c:v>
                </c:pt>
                <c:pt idx="19">
                  <c:v>73.181108958160522</c:v>
                </c:pt>
                <c:pt idx="20">
                  <c:v>73.964495098989488</c:v>
                </c:pt>
              </c:numCache>
            </c:numRef>
          </c:val>
        </c:ser>
        <c:marker val="1"/>
        <c:axId val="110075904"/>
        <c:axId val="110077824"/>
      </c:lineChart>
      <c:catAx>
        <c:axId val="110075904"/>
        <c:scaling>
          <c:orientation val="minMax"/>
        </c:scaling>
        <c:axPos val="b"/>
        <c:numFmt formatCode="General" sourceLinked="1"/>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10077824"/>
        <c:crosses val="autoZero"/>
        <c:auto val="1"/>
        <c:lblAlgn val="ctr"/>
        <c:lblOffset val="100"/>
        <c:tickLblSkip val="2"/>
        <c:tickMarkSkip val="1"/>
      </c:catAx>
      <c:valAx>
        <c:axId val="110077824"/>
        <c:scaling>
          <c:orientation val="minMax"/>
          <c:max val="150"/>
          <c:min val="70"/>
        </c:scaling>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Arial"/>
                    <a:ea typeface="Arial"/>
                    <a:cs typeface="Arial"/>
                  </a:defRPr>
                </a:pPr>
                <a:r>
                  <a:rPr lang="fr-FR"/>
                  <a:t>Index 1990=100</a:t>
                </a:r>
              </a:p>
            </c:rich>
          </c:tx>
          <c:layout>
            <c:manualLayout>
              <c:xMode val="edge"/>
              <c:yMode val="edge"/>
              <c:x val="1.193174704365456E-2"/>
              <c:y val="0.39380654908911561"/>
            </c:manualLayout>
          </c:layout>
          <c:spPr>
            <a:noFill/>
            <a:ln w="25400">
              <a:noFill/>
            </a:ln>
          </c:spPr>
        </c:title>
        <c:numFmt formatCode="0"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10075904"/>
        <c:crosses val="autoZero"/>
        <c:crossBetween val="midCat"/>
        <c:majorUnit val="5"/>
        <c:minorUnit val="5"/>
      </c:valAx>
      <c:spPr>
        <a:noFill/>
        <a:ln w="25400">
          <a:noFill/>
        </a:ln>
      </c:spPr>
    </c:plotArea>
    <c:legend>
      <c:legendPos val="r"/>
      <c:layout>
        <c:manualLayout>
          <c:xMode val="edge"/>
          <c:yMode val="edge"/>
          <c:x val="0.12461046307942361"/>
          <c:y val="7.2612978086795094E-2"/>
          <c:w val="0.30283280782462518"/>
          <c:h val="0.26828606337046812"/>
        </c:manualLayout>
      </c:layout>
      <c:spPr>
        <a:solidFill>
          <a:sysClr val="window" lastClr="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no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0.98425196899999956" l="0.78740157499999996" r="0.78740157499999996" t="0.98425196899999956"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9525</xdr:colOff>
      <xdr:row>2</xdr:row>
      <xdr:rowOff>64294</xdr:rowOff>
    </xdr:from>
    <xdr:to>
      <xdr:col>27</xdr:col>
      <xdr:colOff>333375</xdr:colOff>
      <xdr:row>28</xdr:row>
      <xdr:rowOff>118042</xdr:rowOff>
    </xdr:to>
    <xdr:graphicFrame macro="">
      <xdr:nvGraphicFramePr>
        <xdr:cNvPr id="2768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0.81959</cdr:x>
      <cdr:y>0.11594</cdr:y>
    </cdr:from>
    <cdr:to>
      <cdr:x>0.81959</cdr:x>
      <cdr:y>0.8811</cdr:y>
    </cdr:to>
    <cdr:sp macro="" textlink="">
      <cdr:nvSpPr>
        <cdr:cNvPr id="5121" name="Line 1"/>
        <cdr:cNvSpPr>
          <a:spLocks xmlns:a="http://schemas.openxmlformats.org/drawingml/2006/main" noChangeShapeType="1"/>
        </cdr:cNvSpPr>
      </cdr:nvSpPr>
      <cdr:spPr bwMode="auto">
        <a:xfrm xmlns:a="http://schemas.openxmlformats.org/drawingml/2006/main">
          <a:off x="7135218" y="604160"/>
          <a:ext cx="0" cy="3987138"/>
        </a:xfrm>
        <a:prstGeom xmlns:a="http://schemas.openxmlformats.org/drawingml/2006/main" prst="line">
          <a:avLst/>
        </a:prstGeom>
        <a:noFill xmlns:a="http://schemas.openxmlformats.org/drawingml/2006/main"/>
        <a:ln xmlns:a="http://schemas.openxmlformats.org/drawingml/2006/main" w="12700">
          <a:solidFill>
            <a:srgbClr val="969696"/>
          </a:solidFill>
          <a:prstDash val="dash"/>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0.82503</cdr:x>
      <cdr:y>0.23132</cdr:y>
    </cdr:from>
    <cdr:to>
      <cdr:x>0.9864</cdr:x>
      <cdr:y>0.32987</cdr:y>
    </cdr:to>
    <cdr:sp macro="" textlink="">
      <cdr:nvSpPr>
        <cdr:cNvPr id="5122" name="Text Box 2"/>
        <cdr:cNvSpPr txBox="1">
          <a:spLocks xmlns:a="http://schemas.openxmlformats.org/drawingml/2006/main" noChangeArrowheads="1"/>
        </cdr:cNvSpPr>
      </cdr:nvSpPr>
      <cdr:spPr bwMode="auto">
        <a:xfrm xmlns:a="http://schemas.openxmlformats.org/drawingml/2006/main">
          <a:off x="8496300" y="1121236"/>
          <a:ext cx="1661800" cy="47768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C0C0C0"/>
              </a:solidFill>
              <a:latin typeface="Arial"/>
              <a:cs typeface="Arial"/>
            </a:rPr>
            <a:t>GDP Forecasts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storage\Data\EEA%20E&amp;E%20Framework%20Contract\Revised%20Fact%20Sheets\Spreadsheets\EN17%20Total%20energy%20consumption%20intensity%20(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storage\Data\EEA%20E&amp;E%20Framework%20Contract\Revised%20Fact%20Sheets\Spreadsheets\EN18%20Electricity%20consumption%20(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storage\Data\Projects\EEA%20E&amp;E%20Framework%20Contract\Factsheets\European%20Union\Revised%20Fact%20Sheets\Spreadsheets\EN26%20Total%20energy%20consumption%20by%20fuel%20(20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 annual growth rates"/>
      <sheetName val="Chart index of GIEC, GDP, TECI"/>
      <sheetName val="Indices"/>
      <sheetName val="Data for Graphs"/>
      <sheetName val="GIEC Projections"/>
      <sheetName val="Total energy intensity"/>
      <sheetName val="GDP"/>
      <sheetName val="GIEC"/>
      <sheetName val="New Cronos"/>
      <sheetName val="Projections"/>
    </sheetNames>
    <sheetDataSet>
      <sheetData sheetId="0" refreshError="1"/>
      <sheetData sheetId="1" refreshError="1"/>
      <sheetData sheetId="2"/>
      <sheetData sheetId="3"/>
      <sheetData sheetId="4"/>
      <sheetData sheetId="5"/>
      <sheetData sheetId="6"/>
      <sheetData sheetId="7"/>
      <sheetData sheetId="8" refreshError="1">
        <row r="56">
          <cell r="A56" t="str">
            <v>EU15 European Union (15 countries)</v>
          </cell>
          <cell r="C56">
            <v>5867546.2510000011</v>
          </cell>
          <cell r="D56">
            <v>6210073.2340000002</v>
          </cell>
          <cell r="E56">
            <v>6288555.7350000003</v>
          </cell>
          <cell r="F56">
            <v>6262244.023</v>
          </cell>
          <cell r="G56">
            <v>6435380.5470000003</v>
          </cell>
          <cell r="H56">
            <v>6588374.6409999998</v>
          </cell>
          <cell r="I56">
            <v>6693393.3140000002</v>
          </cell>
          <cell r="J56">
            <v>6860545.0109999999</v>
          </cell>
          <cell r="K56">
            <v>7058780.642</v>
          </cell>
          <cell r="L56">
            <v>7255186.9859999996</v>
          </cell>
          <cell r="M56">
            <v>7502733.7580000004</v>
          </cell>
        </row>
        <row r="57">
          <cell r="A57" t="str">
            <v>BE Belgium</v>
          </cell>
          <cell r="C57">
            <v>195567.26500000001</v>
          </cell>
          <cell r="D57">
            <v>199142.74299999999</v>
          </cell>
          <cell r="E57">
            <v>202169.91899999999</v>
          </cell>
          <cell r="F57">
            <v>200191.21599999999</v>
          </cell>
          <cell r="G57">
            <v>206655.747</v>
          </cell>
          <cell r="H57">
            <v>211707.66699999999</v>
          </cell>
          <cell r="I57">
            <v>214238.859</v>
          </cell>
          <cell r="J57">
            <v>221885.8</v>
          </cell>
          <cell r="K57">
            <v>226870.75099999999</v>
          </cell>
          <cell r="L57">
            <v>233721.397</v>
          </cell>
          <cell r="M57">
            <v>243135.67300000001</v>
          </cell>
        </row>
        <row r="58">
          <cell r="A58" t="str">
            <v>DK Denmark</v>
          </cell>
          <cell r="C58">
            <v>124988.079</v>
          </cell>
          <cell r="D58">
            <v>126381.63</v>
          </cell>
          <cell r="E58">
            <v>127153.46</v>
          </cell>
          <cell r="F58">
            <v>127151.686</v>
          </cell>
          <cell r="G58">
            <v>134101.83600000001</v>
          </cell>
          <cell r="H58">
            <v>137793.408</v>
          </cell>
          <cell r="I58">
            <v>141263.91200000001</v>
          </cell>
          <cell r="J58">
            <v>145458.89300000001</v>
          </cell>
          <cell r="K58">
            <v>149048.80100000001</v>
          </cell>
          <cell r="L58">
            <v>152491.467</v>
          </cell>
          <cell r="M58">
            <v>157101.70199999999</v>
          </cell>
        </row>
        <row r="59">
          <cell r="A59" t="str">
            <v>DE Federal Republic of Germany (including ex-GDR from 1991)</v>
          </cell>
          <cell r="C59">
            <v>1577232</v>
          </cell>
          <cell r="D59">
            <v>1785742.2220000001</v>
          </cell>
          <cell r="E59">
            <v>1825719.9680000001</v>
          </cell>
          <cell r="F59">
            <v>1805887.666</v>
          </cell>
          <cell r="G59">
            <v>1848266.1640000001</v>
          </cell>
          <cell r="H59">
            <v>1880206.608</v>
          </cell>
          <cell r="I59">
            <v>1894611.122</v>
          </cell>
          <cell r="J59">
            <v>1921019.398</v>
          </cell>
          <cell r="K59">
            <v>1958596.3910000001</v>
          </cell>
          <cell r="L59">
            <v>1998678.517</v>
          </cell>
          <cell r="M59">
            <v>2055774.6710000001</v>
          </cell>
        </row>
        <row r="60">
          <cell r="A60" t="str">
            <v>GR Greece</v>
          </cell>
          <cell r="C60">
            <v>84495.956999999995</v>
          </cell>
          <cell r="D60">
            <v>87098.433000000005</v>
          </cell>
          <cell r="E60">
            <v>87716.831999999995</v>
          </cell>
          <cell r="F60">
            <v>86278.275999999998</v>
          </cell>
          <cell r="G60">
            <v>88046.98</v>
          </cell>
          <cell r="H60">
            <v>89887.161999999997</v>
          </cell>
          <cell r="I60">
            <v>92008.214000000007</v>
          </cell>
          <cell r="J60">
            <v>95355.111999999994</v>
          </cell>
          <cell r="K60">
            <v>98562.557000000001</v>
          </cell>
          <cell r="L60">
            <v>102073.651</v>
          </cell>
          <cell r="M60">
            <v>106396.728</v>
          </cell>
        </row>
        <row r="61">
          <cell r="A61" t="str">
            <v>ES Spain</v>
          </cell>
          <cell r="C61">
            <v>414690.73200000002</v>
          </cell>
          <cell r="D61">
            <v>425237.98200000002</v>
          </cell>
          <cell r="E61">
            <v>429193.78499999997</v>
          </cell>
          <cell r="F61">
            <v>424767.43599999999</v>
          </cell>
          <cell r="G61">
            <v>434889.52100000001</v>
          </cell>
          <cell r="H61">
            <v>446881.08199999999</v>
          </cell>
          <cell r="I61">
            <v>457772.728</v>
          </cell>
          <cell r="J61">
            <v>476203.80300000001</v>
          </cell>
          <cell r="K61">
            <v>496855.05800000002</v>
          </cell>
          <cell r="L61">
            <v>517374.63400000002</v>
          </cell>
          <cell r="M61">
            <v>538573.02399999998</v>
          </cell>
        </row>
        <row r="62">
          <cell r="A62" t="str">
            <v>FR France</v>
          </cell>
          <cell r="C62">
            <v>1126971.4650000001</v>
          </cell>
          <cell r="D62">
            <v>1138197.132</v>
          </cell>
          <cell r="E62">
            <v>1155176.602</v>
          </cell>
          <cell r="F62">
            <v>1144928.0360000001</v>
          </cell>
          <cell r="G62">
            <v>1168582.6159999999</v>
          </cell>
          <cell r="H62">
            <v>1188100.524</v>
          </cell>
          <cell r="I62">
            <v>1201204.4739999999</v>
          </cell>
          <cell r="J62">
            <v>1224080.4920000001</v>
          </cell>
          <cell r="K62">
            <v>1265715.33</v>
          </cell>
          <cell r="L62">
            <v>1306383.74</v>
          </cell>
          <cell r="M62">
            <v>1355789.2860000001</v>
          </cell>
        </row>
        <row r="63">
          <cell r="A63" t="str">
            <v>IE Ireland</v>
          </cell>
          <cell r="C63">
            <v>40447.182999999997</v>
          </cell>
          <cell r="D63">
            <v>41227.667999999998</v>
          </cell>
          <cell r="E63">
            <v>42606.021999999997</v>
          </cell>
          <cell r="F63">
            <v>43753.235000000001</v>
          </cell>
          <cell r="G63">
            <v>46271.595999999998</v>
          </cell>
          <cell r="H63">
            <v>50890.067000000003</v>
          </cell>
          <cell r="I63">
            <v>54835.076000000001</v>
          </cell>
          <cell r="J63">
            <v>60774.875999999997</v>
          </cell>
          <cell r="K63">
            <v>66007.061000000002</v>
          </cell>
          <cell r="L63">
            <v>73168.44</v>
          </cell>
          <cell r="M63">
            <v>81555.514999999999</v>
          </cell>
        </row>
        <row r="64">
          <cell r="A64" t="str">
            <v>IT Italy</v>
          </cell>
          <cell r="C64">
            <v>787686.62300000002</v>
          </cell>
          <cell r="D64">
            <v>798636.72699999996</v>
          </cell>
          <cell r="E64">
            <v>804710.87399999995</v>
          </cell>
          <cell r="F64">
            <v>797599.28500000003</v>
          </cell>
          <cell r="G64">
            <v>815205.94499999995</v>
          </cell>
          <cell r="H64">
            <v>839041.53200000001</v>
          </cell>
          <cell r="I64">
            <v>848213.00300000003</v>
          </cell>
          <cell r="J64">
            <v>865400.25699999998</v>
          </cell>
          <cell r="K64">
            <v>880925.40300000005</v>
          </cell>
          <cell r="L64">
            <v>894957.71799999999</v>
          </cell>
          <cell r="M64">
            <v>920622.84400000004</v>
          </cell>
        </row>
        <row r="65">
          <cell r="A65" t="str">
            <v>LU Luxembourg</v>
          </cell>
          <cell r="C65">
            <v>11437.434999999999</v>
          </cell>
          <cell r="D65">
            <v>11961.269</v>
          </cell>
          <cell r="E65">
            <v>12403.835999999999</v>
          </cell>
          <cell r="F65">
            <v>12908.672</v>
          </cell>
          <cell r="G65">
            <v>13404.365</v>
          </cell>
          <cell r="H65">
            <v>13833.305</v>
          </cell>
          <cell r="I65">
            <v>14326.120999999999</v>
          </cell>
          <cell r="J65">
            <v>15617.523999999999</v>
          </cell>
          <cell r="K65">
            <v>16526.87</v>
          </cell>
          <cell r="L65">
            <v>17512.45</v>
          </cell>
          <cell r="M65">
            <v>18825.174999999999</v>
          </cell>
        </row>
        <row r="66">
          <cell r="A66" t="str">
            <v>NL Netherlands</v>
          </cell>
          <cell r="C66">
            <v>285604.71799999999</v>
          </cell>
          <cell r="D66">
            <v>292709.58399999997</v>
          </cell>
          <cell r="E66">
            <v>297709.34399999998</v>
          </cell>
          <cell r="F66">
            <v>300359.364</v>
          </cell>
          <cell r="G66">
            <v>308122.53600000002</v>
          </cell>
          <cell r="H66">
            <v>317323.06</v>
          </cell>
          <cell r="I66">
            <v>326967.70299999998</v>
          </cell>
          <cell r="J66">
            <v>339518.55</v>
          </cell>
          <cell r="K66">
            <v>354285.79499999998</v>
          </cell>
          <cell r="L66">
            <v>368441.98200000002</v>
          </cell>
          <cell r="M66">
            <v>380653.701</v>
          </cell>
        </row>
        <row r="67">
          <cell r="A67" t="str">
            <v>AT Austria</v>
          </cell>
          <cell r="C67">
            <v>162491.65400000001</v>
          </cell>
          <cell r="D67">
            <v>167889.64499999999</v>
          </cell>
          <cell r="E67">
            <v>171758.54300000001</v>
          </cell>
          <cell r="F67">
            <v>172474.19500000001</v>
          </cell>
          <cell r="G67">
            <v>176967.82</v>
          </cell>
          <cell r="H67">
            <v>179840.42600000001</v>
          </cell>
          <cell r="I67">
            <v>183439.93400000001</v>
          </cell>
          <cell r="J67">
            <v>186363.43400000001</v>
          </cell>
          <cell r="K67">
            <v>192925.44</v>
          </cell>
          <cell r="L67">
            <v>198340.88699999999</v>
          </cell>
          <cell r="M67">
            <v>204210.28700000001</v>
          </cell>
        </row>
        <row r="68">
          <cell r="A68" t="str">
            <v>PT Portugal</v>
          </cell>
          <cell r="C68">
            <v>75936.758000000002</v>
          </cell>
          <cell r="D68">
            <v>79253.831999999995</v>
          </cell>
          <cell r="E68">
            <v>80117.284</v>
          </cell>
          <cell r="F68">
            <v>78480.266000000003</v>
          </cell>
          <cell r="G68">
            <v>79237.472999999998</v>
          </cell>
          <cell r="H68">
            <v>82630.895000000004</v>
          </cell>
          <cell r="I68">
            <v>85560.476999999999</v>
          </cell>
          <cell r="J68">
            <v>88938.528999999995</v>
          </cell>
          <cell r="K68">
            <v>92985.01</v>
          </cell>
          <cell r="L68">
            <v>96200.097999999998</v>
          </cell>
          <cell r="M68">
            <v>99603.441999999995</v>
          </cell>
        </row>
        <row r="69">
          <cell r="A69" t="str">
            <v>FI Finland</v>
          </cell>
          <cell r="C69">
            <v>102294.704</v>
          </cell>
          <cell r="D69">
            <v>95894.650999999998</v>
          </cell>
          <cell r="E69">
            <v>92709.251000000004</v>
          </cell>
          <cell r="F69">
            <v>91644.531000000003</v>
          </cell>
          <cell r="G69">
            <v>95268.747000000003</v>
          </cell>
          <cell r="H69">
            <v>98898.2</v>
          </cell>
          <cell r="I69">
            <v>102863.37699999999</v>
          </cell>
          <cell r="J69">
            <v>109335.56299999999</v>
          </cell>
          <cell r="K69">
            <v>115168.23699999999</v>
          </cell>
          <cell r="L69">
            <v>119837.501</v>
          </cell>
          <cell r="M69">
            <v>127157.507</v>
          </cell>
        </row>
        <row r="70">
          <cell r="A70" t="str">
            <v>SE Sweden</v>
          </cell>
          <cell r="C70">
            <v>178292.514</v>
          </cell>
          <cell r="D70">
            <v>176320.144</v>
          </cell>
          <cell r="E70">
            <v>173243.50099999999</v>
          </cell>
          <cell r="F70">
            <v>170061.198</v>
          </cell>
          <cell r="G70">
            <v>177062.32800000001</v>
          </cell>
          <cell r="H70">
            <v>183597.315</v>
          </cell>
          <cell r="I70">
            <v>185576.75700000001</v>
          </cell>
          <cell r="J70">
            <v>189418.40900000001</v>
          </cell>
          <cell r="K70">
            <v>196205.11300000001</v>
          </cell>
          <cell r="L70">
            <v>205053.87899999999</v>
          </cell>
          <cell r="M70">
            <v>212455.56899999999</v>
          </cell>
        </row>
        <row r="71">
          <cell r="A71" t="str">
            <v>UK United Kingdom</v>
          </cell>
          <cell r="C71">
            <v>795342.55599999998</v>
          </cell>
          <cell r="D71">
            <v>784379.57</v>
          </cell>
          <cell r="E71">
            <v>786166.51500000001</v>
          </cell>
          <cell r="F71">
            <v>805758.96100000001</v>
          </cell>
          <cell r="G71">
            <v>843296.87199999997</v>
          </cell>
          <cell r="H71">
            <v>867743.39</v>
          </cell>
          <cell r="I71">
            <v>890511.55500000005</v>
          </cell>
          <cell r="J71">
            <v>921174.37300000002</v>
          </cell>
          <cell r="K71">
            <v>948102.826</v>
          </cell>
          <cell r="L71">
            <v>970950.625</v>
          </cell>
          <cell r="M71">
            <v>1000878.6360000001</v>
          </cell>
        </row>
        <row r="72">
          <cell r="A72" t="str">
            <v>IS Iceland</v>
          </cell>
          <cell r="C72">
            <v>5200.4530000000004</v>
          </cell>
          <cell r="D72">
            <v>5238.652</v>
          </cell>
          <cell r="E72">
            <v>5065.6000000000004</v>
          </cell>
          <cell r="F72">
            <v>5095.0349999999999</v>
          </cell>
          <cell r="G72">
            <v>5323.3609999999999</v>
          </cell>
          <cell r="H72">
            <v>5329.99</v>
          </cell>
          <cell r="I72">
            <v>5605.4979999999996</v>
          </cell>
          <cell r="J72">
            <v>5861.3739999999998</v>
          </cell>
          <cell r="K72">
            <v>6173.5280000000002</v>
          </cell>
          <cell r="L72">
            <v>6415.848</v>
          </cell>
          <cell r="M72">
            <v>6735.3530000000001</v>
          </cell>
        </row>
        <row r="73">
          <cell r="A73" t="str">
            <v>NO Norway</v>
          </cell>
          <cell r="C73">
            <v>93528.462</v>
          </cell>
          <cell r="D73">
            <v>97065.620999999999</v>
          </cell>
          <cell r="E73">
            <v>100268.833</v>
          </cell>
          <cell r="F73">
            <v>103001.478</v>
          </cell>
          <cell r="G73">
            <v>108415.476</v>
          </cell>
          <cell r="H73">
            <v>113139.492</v>
          </cell>
          <cell r="I73">
            <v>119084.039</v>
          </cell>
          <cell r="J73">
            <v>125262.96400000001</v>
          </cell>
          <cell r="K73">
            <v>128556.694</v>
          </cell>
          <cell r="L73">
            <v>131299.23499999999</v>
          </cell>
          <cell r="M73">
            <v>134451.15400000001</v>
          </cell>
        </row>
        <row r="74">
          <cell r="A74" t="str">
            <v>CAND Candidate countries (BG, CY, CZ, EE, HU, LV, LT, MT, PL, RO, SK, SI, TR)</v>
          </cell>
          <cell r="C74" t="str">
            <v xml:space="preserve">: </v>
          </cell>
          <cell r="D74" t="str">
            <v xml:space="preserve">: </v>
          </cell>
          <cell r="E74" t="str">
            <v xml:space="preserve">: </v>
          </cell>
          <cell r="F74" t="str">
            <v xml:space="preserve">: </v>
          </cell>
          <cell r="G74" t="str">
            <v xml:space="preserve">: </v>
          </cell>
          <cell r="H74" t="str">
            <v xml:space="preserve">: </v>
          </cell>
          <cell r="I74" t="str">
            <v xml:space="preserve">: </v>
          </cell>
          <cell r="J74" t="str">
            <v xml:space="preserve">: </v>
          </cell>
          <cell r="K74" t="str">
            <v xml:space="preserve">: </v>
          </cell>
          <cell r="L74" t="str">
            <v xml:space="preserve">: </v>
          </cell>
          <cell r="M74" t="str">
            <v xml:space="preserve">: </v>
          </cell>
        </row>
        <row r="75">
          <cell r="A75" t="str">
            <v>BG Bulgaria</v>
          </cell>
          <cell r="C75" t="str">
            <v xml:space="preserve">: </v>
          </cell>
          <cell r="D75">
            <v>10468.915999999999</v>
          </cell>
          <cell r="E75">
            <v>9709.6919999999991</v>
          </cell>
          <cell r="F75">
            <v>9565.9549999999999</v>
          </cell>
          <cell r="G75">
            <v>9739.8950000000004</v>
          </cell>
          <cell r="H75">
            <v>10019.222</v>
          </cell>
          <cell r="I75">
            <v>9077.41</v>
          </cell>
          <cell r="J75">
            <v>8569.0789999999997</v>
          </cell>
          <cell r="K75">
            <v>8911.8359999999993</v>
          </cell>
          <cell r="L75">
            <v>9116.8089999999993</v>
          </cell>
          <cell r="M75">
            <v>9609.116</v>
          </cell>
        </row>
        <row r="76">
          <cell r="A76" t="str">
            <v>CY Cyprus</v>
          </cell>
          <cell r="C76" t="str">
            <v xml:space="preserve">: </v>
          </cell>
          <cell r="D76" t="str">
            <v xml:space="preserve">: </v>
          </cell>
          <cell r="E76">
            <v>5981.3729999999996</v>
          </cell>
          <cell r="F76">
            <v>6023.2920000000004</v>
          </cell>
          <cell r="G76">
            <v>6378.5879999999997</v>
          </cell>
          <cell r="H76">
            <v>6772.2520000000004</v>
          </cell>
          <cell r="I76">
            <v>6899.192</v>
          </cell>
          <cell r="J76">
            <v>7064.8389999999999</v>
          </cell>
          <cell r="K76">
            <v>7418.1059999999998</v>
          </cell>
          <cell r="L76">
            <v>7758.527</v>
          </cell>
          <cell r="M76">
            <v>8154.2209999999995</v>
          </cell>
        </row>
        <row r="77">
          <cell r="A77" t="str">
            <v>CZ Czech Republic</v>
          </cell>
          <cell r="C77">
            <v>41773.777999999998</v>
          </cell>
          <cell r="D77">
            <v>36921.777999999998</v>
          </cell>
          <cell r="E77">
            <v>36734.752999999997</v>
          </cell>
          <cell r="F77">
            <v>36757.493999999999</v>
          </cell>
          <cell r="G77">
            <v>37573.322999999997</v>
          </cell>
          <cell r="H77">
            <v>39804.271000000001</v>
          </cell>
          <cell r="I77">
            <v>41513.430999999997</v>
          </cell>
          <cell r="J77">
            <v>41195.786</v>
          </cell>
          <cell r="K77">
            <v>40766.14</v>
          </cell>
          <cell r="L77">
            <v>40956.968999999997</v>
          </cell>
          <cell r="M77">
            <v>42289.745000000003</v>
          </cell>
        </row>
        <row r="78">
          <cell r="A78" t="str">
            <v>EE Estonia</v>
          </cell>
          <cell r="C78" t="str">
            <v xml:space="preserve">: </v>
          </cell>
          <cell r="D78" t="str">
            <v xml:space="preserve">: </v>
          </cell>
          <cell r="E78" t="str">
            <v xml:space="preserve">: </v>
          </cell>
          <cell r="F78">
            <v>2669.5720000000001</v>
          </cell>
          <cell r="G78">
            <v>2616.6460000000002</v>
          </cell>
          <cell r="H78">
            <v>2728.2719999999999</v>
          </cell>
          <cell r="I78">
            <v>2835.3490000000002</v>
          </cell>
          <cell r="J78">
            <v>3112.9270000000001</v>
          </cell>
          <cell r="K78">
            <v>3256.2069999999999</v>
          </cell>
          <cell r="L78">
            <v>3235.62</v>
          </cell>
          <cell r="M78">
            <v>3466.2719999999999</v>
          </cell>
        </row>
        <row r="79">
          <cell r="A79" t="str">
            <v>HU Hungary</v>
          </cell>
          <cell r="C79" t="str">
            <v xml:space="preserve">: </v>
          </cell>
          <cell r="D79" t="str">
            <v xml:space="preserve">: </v>
          </cell>
          <cell r="E79" t="str">
            <v xml:space="preserve">: </v>
          </cell>
          <cell r="F79" t="str">
            <v xml:space="preserve">: </v>
          </cell>
          <cell r="G79">
            <v>33614.366999999998</v>
          </cell>
          <cell r="H79">
            <v>34118.582000000002</v>
          </cell>
          <cell r="I79">
            <v>34575.671999999999</v>
          </cell>
          <cell r="J79">
            <v>36156.898999999998</v>
          </cell>
          <cell r="K79">
            <v>37913.349000000002</v>
          </cell>
          <cell r="L79">
            <v>39494.847000000002</v>
          </cell>
          <cell r="M79">
            <v>41545.224999999999</v>
          </cell>
        </row>
        <row r="80">
          <cell r="A80" t="str">
            <v>LT Lithuania</v>
          </cell>
          <cell r="C80" t="str">
            <v xml:space="preserve">: </v>
          </cell>
          <cell r="D80">
            <v>7493.1319999999996</v>
          </cell>
          <cell r="E80">
            <v>5900.2160000000003</v>
          </cell>
          <cell r="F80">
            <v>4942.7560000000003</v>
          </cell>
          <cell r="G80">
            <v>4460.0460000000003</v>
          </cell>
          <cell r="H80">
            <v>4606.7870000000003</v>
          </cell>
          <cell r="I80">
            <v>4823.83</v>
          </cell>
          <cell r="J80">
            <v>5174.875</v>
          </cell>
          <cell r="K80">
            <v>5439.4129999999996</v>
          </cell>
          <cell r="L80">
            <v>5227.4709999999995</v>
          </cell>
          <cell r="M80">
            <v>5425.6660000000002</v>
          </cell>
        </row>
        <row r="81">
          <cell r="A81" t="str">
            <v>LV Latvia</v>
          </cell>
          <cell r="C81" t="str">
            <v xml:space="preserve">: </v>
          </cell>
          <cell r="D81">
            <v>6153.9319999999998</v>
          </cell>
          <cell r="E81">
            <v>4008.7449999999999</v>
          </cell>
          <cell r="F81">
            <v>3412.6779999999999</v>
          </cell>
          <cell r="G81">
            <v>3434.8040000000001</v>
          </cell>
          <cell r="H81">
            <v>3378.22</v>
          </cell>
          <cell r="I81">
            <v>3502.558</v>
          </cell>
          <cell r="J81">
            <v>3795.9470000000001</v>
          </cell>
          <cell r="K81">
            <v>3976.558</v>
          </cell>
          <cell r="L81">
            <v>4089.4479999999999</v>
          </cell>
          <cell r="M81">
            <v>4369.335</v>
          </cell>
        </row>
        <row r="82">
          <cell r="A82" t="str">
            <v>MT Malta</v>
          </cell>
          <cell r="C82" t="str">
            <v xml:space="preserve">: </v>
          </cell>
          <cell r="D82" t="str">
            <v xml:space="preserve">: </v>
          </cell>
          <cell r="E82" t="str">
            <v xml:space="preserve">: </v>
          </cell>
          <cell r="F82" t="str">
            <v xml:space="preserve">: </v>
          </cell>
          <cell r="G82" t="str">
            <v xml:space="preserve">: </v>
          </cell>
          <cell r="H82">
            <v>2482.547</v>
          </cell>
          <cell r="I82">
            <v>2581.5259999999998</v>
          </cell>
          <cell r="J82">
            <v>2706.855</v>
          </cell>
          <cell r="K82">
            <v>2799.55</v>
          </cell>
          <cell r="L82">
            <v>2913.2049999999999</v>
          </cell>
          <cell r="M82">
            <v>3074.4470000000001</v>
          </cell>
        </row>
        <row r="83">
          <cell r="A83" t="str">
            <v>PL Poland</v>
          </cell>
          <cell r="C83" t="str">
            <v xml:space="preserve">: </v>
          </cell>
          <cell r="D83" t="str">
            <v xml:space="preserve">: </v>
          </cell>
          <cell r="E83" t="str">
            <v xml:space="preserve">: </v>
          </cell>
          <cell r="F83" t="str">
            <v xml:space="preserve">: </v>
          </cell>
          <cell r="G83" t="str">
            <v xml:space="preserve">: </v>
          </cell>
          <cell r="H83">
            <v>97178.574999999997</v>
          </cell>
          <cell r="I83">
            <v>103037.48</v>
          </cell>
          <cell r="J83">
            <v>110071.787</v>
          </cell>
          <cell r="K83">
            <v>115402.48699999999</v>
          </cell>
          <cell r="L83">
            <v>120076.288</v>
          </cell>
          <cell r="M83">
            <v>124856.694</v>
          </cell>
        </row>
        <row r="84">
          <cell r="A84" t="str">
            <v>RO Romania</v>
          </cell>
          <cell r="C84">
            <v>30215.868999999999</v>
          </cell>
          <cell r="D84">
            <v>26263.393</v>
          </cell>
          <cell r="E84">
            <v>23972.170999999998</v>
          </cell>
          <cell r="F84">
            <v>24336.79</v>
          </cell>
          <cell r="G84">
            <v>25294.351999999999</v>
          </cell>
          <cell r="H84">
            <v>27100.186000000002</v>
          </cell>
          <cell r="I84">
            <v>28170.118999999999</v>
          </cell>
          <cell r="J84">
            <v>26464.960999999999</v>
          </cell>
          <cell r="K84">
            <v>25190.004000000001</v>
          </cell>
          <cell r="L84">
            <v>24900.313999999998</v>
          </cell>
          <cell r="M84">
            <v>25341.743999999999</v>
          </cell>
        </row>
        <row r="85">
          <cell r="A85" t="str">
            <v>SI Slovenia</v>
          </cell>
          <cell r="C85" t="str">
            <v xml:space="preserve">: </v>
          </cell>
          <cell r="D85">
            <v>13453.816000000001</v>
          </cell>
          <cell r="E85">
            <v>12718.744000000001</v>
          </cell>
          <cell r="F85">
            <v>13080.391</v>
          </cell>
          <cell r="G85">
            <v>13777.246999999999</v>
          </cell>
          <cell r="H85">
            <v>14343.098</v>
          </cell>
          <cell r="I85">
            <v>14849.561</v>
          </cell>
          <cell r="J85">
            <v>15526.627</v>
          </cell>
          <cell r="K85">
            <v>16115.418</v>
          </cell>
          <cell r="L85">
            <v>16954.687999999998</v>
          </cell>
          <cell r="M85">
            <v>17736.448</v>
          </cell>
        </row>
        <row r="86">
          <cell r="A86" t="str">
            <v>SK Slovak Republic</v>
          </cell>
          <cell r="C86" t="str">
            <v xml:space="preserve">: </v>
          </cell>
          <cell r="D86" t="str">
            <v xml:space="preserve">: </v>
          </cell>
          <cell r="E86" t="str">
            <v xml:space="preserve">: </v>
          </cell>
          <cell r="F86">
            <v>13071.949000000001</v>
          </cell>
          <cell r="G86">
            <v>13748.678</v>
          </cell>
          <cell r="H86">
            <v>14638.477999999999</v>
          </cell>
          <cell r="I86">
            <v>15493.08</v>
          </cell>
          <cell r="J86">
            <v>16366.67</v>
          </cell>
          <cell r="K86">
            <v>17015.147000000001</v>
          </cell>
          <cell r="L86">
            <v>17239.489000000001</v>
          </cell>
          <cell r="M86">
            <v>17618.751</v>
          </cell>
        </row>
        <row r="87">
          <cell r="A87" t="str">
            <v>TR Turkey</v>
          </cell>
          <cell r="C87">
            <v>110624.27499999999</v>
          </cell>
          <cell r="D87">
            <v>111649.224</v>
          </cell>
          <cell r="E87">
            <v>118330.633</v>
          </cell>
          <cell r="F87">
            <v>127846.807</v>
          </cell>
          <cell r="G87">
            <v>120871.916</v>
          </cell>
          <cell r="H87">
            <v>129564.08</v>
          </cell>
          <cell r="I87">
            <v>138640.45499999999</v>
          </cell>
          <cell r="J87">
            <v>149078.427</v>
          </cell>
          <cell r="K87">
            <v>153687.72399999999</v>
          </cell>
          <cell r="L87">
            <v>146450.64799999999</v>
          </cell>
          <cell r="M87">
            <v>157229.02299999999</v>
          </cell>
        </row>
      </sheetData>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hart Annual growth rate"/>
      <sheetName val="Chart Electricity consumption"/>
      <sheetName val="Data for graphs"/>
      <sheetName val="Elec as % of FEC"/>
      <sheetName val="Elec cons per capita"/>
      <sheetName val="Industry Elec cons"/>
      <sheetName val="Transport Elec cons"/>
      <sheetName val="Services Elec cons"/>
      <sheetName val="Household Elec cons"/>
      <sheetName val="Final elec cons by country"/>
      <sheetName val="Summary of final elec cons"/>
      <sheetName val="Population by country"/>
      <sheetName val="Final energy consumption"/>
      <sheetName val="New Crono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44">
          <cell r="A244" t="str">
            <v>EU15 European Union (15 countries)</v>
          </cell>
          <cell r="C244">
            <v>363763372</v>
          </cell>
          <cell r="D244">
            <v>365382016</v>
          </cell>
          <cell r="E244">
            <v>367061153</v>
          </cell>
          <cell r="F244">
            <v>368935291</v>
          </cell>
          <cell r="G244">
            <v>370323473</v>
          </cell>
          <cell r="H244">
            <v>371441978</v>
          </cell>
          <cell r="I244">
            <v>372475571</v>
          </cell>
          <cell r="J244">
            <v>373486609</v>
          </cell>
          <cell r="K244">
            <v>374345104</v>
          </cell>
          <cell r="L244">
            <v>375276804</v>
          </cell>
          <cell r="M244">
            <v>376481775</v>
          </cell>
          <cell r="N244" t="str">
            <v xml:space="preserve">: </v>
          </cell>
        </row>
        <row r="245">
          <cell r="A245" t="str">
            <v>BE Belgium</v>
          </cell>
          <cell r="C245">
            <v>9947782</v>
          </cell>
          <cell r="D245">
            <v>9986975</v>
          </cell>
          <cell r="E245">
            <v>10021997</v>
          </cell>
          <cell r="F245">
            <v>10068319</v>
          </cell>
          <cell r="G245">
            <v>10100631</v>
          </cell>
          <cell r="H245">
            <v>10130574</v>
          </cell>
          <cell r="I245">
            <v>10143047</v>
          </cell>
          <cell r="J245">
            <v>10170226</v>
          </cell>
          <cell r="K245">
            <v>10192264</v>
          </cell>
          <cell r="L245">
            <v>10213752</v>
          </cell>
          <cell r="M245">
            <v>10239085</v>
          </cell>
          <cell r="N245">
            <v>10263414</v>
          </cell>
        </row>
        <row r="246">
          <cell r="A246" t="str">
            <v>DK Denmark</v>
          </cell>
          <cell r="C246">
            <v>5135409</v>
          </cell>
          <cell r="D246">
            <v>5146469</v>
          </cell>
          <cell r="E246">
            <v>5162126</v>
          </cell>
          <cell r="F246">
            <v>5180614</v>
          </cell>
          <cell r="G246">
            <v>5196642</v>
          </cell>
          <cell r="H246">
            <v>5215718</v>
          </cell>
          <cell r="I246">
            <v>5251027</v>
          </cell>
          <cell r="J246">
            <v>5275121</v>
          </cell>
          <cell r="K246">
            <v>5294860</v>
          </cell>
          <cell r="L246">
            <v>5313577</v>
          </cell>
          <cell r="M246">
            <v>5330020</v>
          </cell>
          <cell r="N246">
            <v>5349212</v>
          </cell>
        </row>
        <row r="247">
          <cell r="A247" t="str">
            <v>DE Federal Republic of Germany (including ex-GDR from 1991)</v>
          </cell>
          <cell r="C247">
            <v>79112831</v>
          </cell>
          <cell r="D247">
            <v>79753227</v>
          </cell>
          <cell r="E247">
            <v>80274564</v>
          </cell>
          <cell r="F247">
            <v>80974632</v>
          </cell>
          <cell r="G247">
            <v>81338093</v>
          </cell>
          <cell r="H247">
            <v>81538603</v>
          </cell>
          <cell r="I247">
            <v>81817499</v>
          </cell>
          <cell r="J247">
            <v>82012162</v>
          </cell>
          <cell r="K247">
            <v>82057379</v>
          </cell>
          <cell r="L247">
            <v>82037011</v>
          </cell>
          <cell r="M247">
            <v>82163475</v>
          </cell>
          <cell r="N247">
            <v>82259540</v>
          </cell>
        </row>
        <row r="248">
          <cell r="A248" t="str">
            <v>GR Greece</v>
          </cell>
          <cell r="C248">
            <v>10120892</v>
          </cell>
          <cell r="D248">
            <v>10200104</v>
          </cell>
          <cell r="E248">
            <v>10294472</v>
          </cell>
          <cell r="F248">
            <v>10349200</v>
          </cell>
          <cell r="G248">
            <v>10409605</v>
          </cell>
          <cell r="H248">
            <v>10442863</v>
          </cell>
          <cell r="I248">
            <v>10465059</v>
          </cell>
          <cell r="J248">
            <v>10486595</v>
          </cell>
          <cell r="K248">
            <v>10510965</v>
          </cell>
          <cell r="L248">
            <v>10521669</v>
          </cell>
          <cell r="M248">
            <v>10554404</v>
          </cell>
          <cell r="N248" t="str">
            <v xml:space="preserve">: </v>
          </cell>
        </row>
        <row r="249">
          <cell r="A249" t="str">
            <v>ES Spain</v>
          </cell>
          <cell r="C249">
            <v>38826297</v>
          </cell>
          <cell r="D249">
            <v>38874573</v>
          </cell>
          <cell r="E249">
            <v>38965077</v>
          </cell>
          <cell r="F249">
            <v>39056587</v>
          </cell>
          <cell r="G249">
            <v>39135618</v>
          </cell>
          <cell r="H249">
            <v>39196779</v>
          </cell>
          <cell r="I249">
            <v>39249083</v>
          </cell>
          <cell r="J249">
            <v>39308484</v>
          </cell>
          <cell r="K249">
            <v>39387525</v>
          </cell>
          <cell r="L249">
            <v>39519207</v>
          </cell>
          <cell r="M249">
            <v>39733002</v>
          </cell>
          <cell r="N249">
            <v>40121673</v>
          </cell>
        </row>
        <row r="250">
          <cell r="A250" t="str">
            <v>FR France</v>
          </cell>
          <cell r="C250">
            <v>56577000</v>
          </cell>
          <cell r="D250">
            <v>56840661</v>
          </cell>
          <cell r="E250">
            <v>57110533</v>
          </cell>
          <cell r="F250">
            <v>57369161</v>
          </cell>
          <cell r="G250">
            <v>57565008</v>
          </cell>
          <cell r="H250">
            <v>57752535</v>
          </cell>
          <cell r="I250">
            <v>57935959</v>
          </cell>
          <cell r="J250">
            <v>58116018</v>
          </cell>
          <cell r="K250">
            <v>58298962</v>
          </cell>
          <cell r="L250">
            <v>58496613</v>
          </cell>
          <cell r="M250">
            <v>58748743</v>
          </cell>
          <cell r="N250">
            <v>59037225</v>
          </cell>
        </row>
        <row r="251">
          <cell r="A251" t="str">
            <v>IE Ireland</v>
          </cell>
          <cell r="C251">
            <v>3506970</v>
          </cell>
          <cell r="D251">
            <v>3520977</v>
          </cell>
          <cell r="E251">
            <v>3547492</v>
          </cell>
          <cell r="F251">
            <v>3569367</v>
          </cell>
          <cell r="G251">
            <v>3583154</v>
          </cell>
          <cell r="H251">
            <v>3597617</v>
          </cell>
          <cell r="I251">
            <v>3620065</v>
          </cell>
          <cell r="J251">
            <v>3652177</v>
          </cell>
          <cell r="K251">
            <v>3693999</v>
          </cell>
          <cell r="L251">
            <v>3734901</v>
          </cell>
          <cell r="M251">
            <v>3776577</v>
          </cell>
          <cell r="N251">
            <v>3826159</v>
          </cell>
        </row>
        <row r="252">
          <cell r="A252" t="str">
            <v>IT Italy</v>
          </cell>
          <cell r="C252">
            <v>56694360</v>
          </cell>
          <cell r="D252">
            <v>56744119</v>
          </cell>
          <cell r="E252">
            <v>56757236</v>
          </cell>
          <cell r="F252">
            <v>56960300</v>
          </cell>
          <cell r="G252">
            <v>57138489</v>
          </cell>
          <cell r="H252">
            <v>57268578</v>
          </cell>
          <cell r="I252">
            <v>57332996</v>
          </cell>
          <cell r="J252">
            <v>57460977</v>
          </cell>
          <cell r="K252">
            <v>57563354</v>
          </cell>
          <cell r="L252">
            <v>57612615</v>
          </cell>
          <cell r="M252">
            <v>57679895</v>
          </cell>
          <cell r="N252">
            <v>57844017</v>
          </cell>
        </row>
        <row r="253">
          <cell r="A253" t="str">
            <v>LU Luxembourg</v>
          </cell>
          <cell r="C253">
            <v>379300</v>
          </cell>
          <cell r="D253">
            <v>384400</v>
          </cell>
          <cell r="E253">
            <v>389800</v>
          </cell>
          <cell r="F253">
            <v>395200</v>
          </cell>
          <cell r="G253">
            <v>400900</v>
          </cell>
          <cell r="H253">
            <v>406600</v>
          </cell>
          <cell r="I253">
            <v>412800</v>
          </cell>
          <cell r="J253">
            <v>418300</v>
          </cell>
          <cell r="K253">
            <v>423700</v>
          </cell>
          <cell r="L253">
            <v>429200</v>
          </cell>
          <cell r="M253">
            <v>435700</v>
          </cell>
          <cell r="N253">
            <v>441300</v>
          </cell>
        </row>
        <row r="254">
          <cell r="A254" t="str">
            <v>NL Netherlands</v>
          </cell>
          <cell r="C254">
            <v>14892574</v>
          </cell>
          <cell r="D254">
            <v>15010445</v>
          </cell>
          <cell r="E254">
            <v>15129150</v>
          </cell>
          <cell r="F254">
            <v>15239182</v>
          </cell>
          <cell r="G254">
            <v>15341553</v>
          </cell>
          <cell r="H254">
            <v>15424122</v>
          </cell>
          <cell r="I254">
            <v>15493889</v>
          </cell>
          <cell r="J254">
            <v>15567107</v>
          </cell>
          <cell r="K254">
            <v>15654192</v>
          </cell>
          <cell r="L254">
            <v>15760225</v>
          </cell>
          <cell r="M254">
            <v>15863950</v>
          </cell>
          <cell r="N254">
            <v>15987075</v>
          </cell>
        </row>
        <row r="255">
          <cell r="A255" t="str">
            <v>AT Austria</v>
          </cell>
          <cell r="C255">
            <v>7689529</v>
          </cell>
          <cell r="D255">
            <v>7768944</v>
          </cell>
          <cell r="E255">
            <v>7867796</v>
          </cell>
          <cell r="F255">
            <v>7962003</v>
          </cell>
          <cell r="G255">
            <v>8015027</v>
          </cell>
          <cell r="H255">
            <v>8039865</v>
          </cell>
          <cell r="I255">
            <v>8054802</v>
          </cell>
          <cell r="J255">
            <v>8067812</v>
          </cell>
          <cell r="K255">
            <v>8075425</v>
          </cell>
          <cell r="L255">
            <v>8082819</v>
          </cell>
          <cell r="M255">
            <v>8102557</v>
          </cell>
          <cell r="N255">
            <v>8121345</v>
          </cell>
        </row>
        <row r="256">
          <cell r="A256" t="str">
            <v>PT Portugal</v>
          </cell>
          <cell r="C256">
            <v>9919690</v>
          </cell>
          <cell r="D256">
            <v>9877480</v>
          </cell>
          <cell r="E256">
            <v>9960534</v>
          </cell>
          <cell r="F256">
            <v>9964810</v>
          </cell>
          <cell r="G256">
            <v>9982809</v>
          </cell>
          <cell r="H256">
            <v>10012790</v>
          </cell>
          <cell r="I256">
            <v>10041399</v>
          </cell>
          <cell r="J256">
            <v>10069761</v>
          </cell>
          <cell r="K256">
            <v>10107916</v>
          </cell>
          <cell r="L256">
            <v>10150102</v>
          </cell>
          <cell r="M256">
            <v>10198233</v>
          </cell>
          <cell r="N256">
            <v>10262877</v>
          </cell>
        </row>
        <row r="257">
          <cell r="A257" t="str">
            <v>FI Finland</v>
          </cell>
          <cell r="C257">
            <v>4974383</v>
          </cell>
          <cell r="D257">
            <v>4998478</v>
          </cell>
          <cell r="E257">
            <v>5029002</v>
          </cell>
          <cell r="F257">
            <v>5054982</v>
          </cell>
          <cell r="G257">
            <v>5077912</v>
          </cell>
          <cell r="H257">
            <v>5098754</v>
          </cell>
          <cell r="I257">
            <v>5116826</v>
          </cell>
          <cell r="J257">
            <v>5132320</v>
          </cell>
          <cell r="K257">
            <v>5147349</v>
          </cell>
          <cell r="L257">
            <v>5159646</v>
          </cell>
          <cell r="M257">
            <v>5171302</v>
          </cell>
          <cell r="N257">
            <v>5181115</v>
          </cell>
        </row>
        <row r="258">
          <cell r="A258" t="str">
            <v>SE Sweden</v>
          </cell>
          <cell r="C258">
            <v>8527036</v>
          </cell>
          <cell r="D258">
            <v>8590630</v>
          </cell>
          <cell r="E258">
            <v>8644119</v>
          </cell>
          <cell r="F258">
            <v>8692013</v>
          </cell>
          <cell r="G258">
            <v>8745109</v>
          </cell>
          <cell r="H258">
            <v>8816381</v>
          </cell>
          <cell r="I258">
            <v>8837496</v>
          </cell>
          <cell r="J258">
            <v>8844499</v>
          </cell>
          <cell r="K258">
            <v>8847625</v>
          </cell>
          <cell r="L258">
            <v>8854322</v>
          </cell>
          <cell r="M258">
            <v>8861426</v>
          </cell>
          <cell r="N258">
            <v>8882792</v>
          </cell>
        </row>
        <row r="259">
          <cell r="A259" t="str">
            <v>UK United Kingdom</v>
          </cell>
          <cell r="C259">
            <v>57459319</v>
          </cell>
          <cell r="D259">
            <v>57684514</v>
          </cell>
          <cell r="E259">
            <v>57907255</v>
          </cell>
          <cell r="F259">
            <v>58098921</v>
          </cell>
          <cell r="G259">
            <v>58292923</v>
          </cell>
          <cell r="H259">
            <v>58500199</v>
          </cell>
          <cell r="I259">
            <v>58703624</v>
          </cell>
          <cell r="J259">
            <v>58905050</v>
          </cell>
          <cell r="K259">
            <v>59089589</v>
          </cell>
          <cell r="L259">
            <v>59391145</v>
          </cell>
          <cell r="M259">
            <v>59623406</v>
          </cell>
          <cell r="N259">
            <v>59862820</v>
          </cell>
        </row>
        <row r="260">
          <cell r="A260" t="str">
            <v>EEA European Economic Area (EEA) (EU-15 plus IS, LI, NO)</v>
          </cell>
          <cell r="C260">
            <v>368278725</v>
          </cell>
          <cell r="D260">
            <v>369916744</v>
          </cell>
          <cell r="E260">
            <v>371623900</v>
          </cell>
          <cell r="F260">
            <v>373526712</v>
          </cell>
          <cell r="G260">
            <v>374943662</v>
          </cell>
          <cell r="H260">
            <v>376087995</v>
          </cell>
          <cell r="I260">
            <v>377144409</v>
          </cell>
          <cell r="J260">
            <v>378180340</v>
          </cell>
          <cell r="K260">
            <v>379066404</v>
          </cell>
          <cell r="L260">
            <v>380029860</v>
          </cell>
          <cell r="M260">
            <v>381271747</v>
          </cell>
          <cell r="N260" t="str">
            <v xml:space="preserve">: </v>
          </cell>
        </row>
        <row r="261">
          <cell r="A261" t="str">
            <v>IS Iceland</v>
          </cell>
          <cell r="C261">
            <v>253785</v>
          </cell>
          <cell r="D261">
            <v>255866</v>
          </cell>
          <cell r="E261">
            <v>259727</v>
          </cell>
          <cell r="F261">
            <v>262386</v>
          </cell>
          <cell r="G261">
            <v>265064</v>
          </cell>
          <cell r="H261">
            <v>266978</v>
          </cell>
          <cell r="I261">
            <v>267958</v>
          </cell>
          <cell r="J261">
            <v>269874</v>
          </cell>
          <cell r="K261">
            <v>272381</v>
          </cell>
          <cell r="L261">
            <v>275712</v>
          </cell>
          <cell r="M261">
            <v>279049</v>
          </cell>
          <cell r="N261">
            <v>283361</v>
          </cell>
        </row>
        <row r="262">
          <cell r="A262" t="str">
            <v>LI Liechtenstein</v>
          </cell>
          <cell r="C262">
            <v>28452</v>
          </cell>
          <cell r="D262">
            <v>29032</v>
          </cell>
          <cell r="E262">
            <v>29386</v>
          </cell>
          <cell r="F262">
            <v>29868</v>
          </cell>
          <cell r="G262">
            <v>30310</v>
          </cell>
          <cell r="H262">
            <v>30629</v>
          </cell>
          <cell r="I262">
            <v>30923</v>
          </cell>
          <cell r="J262">
            <v>31143</v>
          </cell>
          <cell r="K262">
            <v>31320</v>
          </cell>
          <cell r="L262">
            <v>32015</v>
          </cell>
          <cell r="M262">
            <v>32426</v>
          </cell>
          <cell r="N262">
            <v>32863</v>
          </cell>
        </row>
        <row r="263">
          <cell r="A263" t="str">
            <v>NO Norway</v>
          </cell>
          <cell r="C263">
            <v>4233116</v>
          </cell>
          <cell r="D263">
            <v>4249830</v>
          </cell>
          <cell r="E263">
            <v>4273634</v>
          </cell>
          <cell r="F263">
            <v>4299167</v>
          </cell>
          <cell r="G263">
            <v>4324815</v>
          </cell>
          <cell r="H263">
            <v>4348410</v>
          </cell>
          <cell r="I263">
            <v>4369957</v>
          </cell>
          <cell r="J263">
            <v>4392714</v>
          </cell>
          <cell r="K263">
            <v>4417599</v>
          </cell>
          <cell r="L263">
            <v>4445329</v>
          </cell>
          <cell r="M263">
            <v>4478497</v>
          </cell>
          <cell r="N263">
            <v>4503436</v>
          </cell>
        </row>
        <row r="264">
          <cell r="A264" t="str">
            <v>BG Bulgaria</v>
          </cell>
          <cell r="C264">
            <v>8767308</v>
          </cell>
          <cell r="D264">
            <v>8669269</v>
          </cell>
          <cell r="E264">
            <v>8595465</v>
          </cell>
          <cell r="F264">
            <v>8484863</v>
          </cell>
          <cell r="G264">
            <v>8459763</v>
          </cell>
          <cell r="H264">
            <v>8427418</v>
          </cell>
          <cell r="I264">
            <v>8384715</v>
          </cell>
          <cell r="J264">
            <v>8340936</v>
          </cell>
          <cell r="K264">
            <v>8283200</v>
          </cell>
          <cell r="L264">
            <v>8230371</v>
          </cell>
          <cell r="M264">
            <v>8190876</v>
          </cell>
          <cell r="N264">
            <v>8149468</v>
          </cell>
        </row>
        <row r="265">
          <cell r="A265" t="str">
            <v>CY Cyprus</v>
          </cell>
          <cell r="C265">
            <v>675100</v>
          </cell>
          <cell r="D265">
            <v>687100</v>
          </cell>
          <cell r="E265">
            <v>699800</v>
          </cell>
          <cell r="F265">
            <v>713700</v>
          </cell>
          <cell r="G265">
            <v>722800</v>
          </cell>
          <cell r="H265">
            <v>729800</v>
          </cell>
          <cell r="I265">
            <v>735900</v>
          </cell>
          <cell r="J265">
            <v>741000</v>
          </cell>
          <cell r="K265">
            <v>746100</v>
          </cell>
          <cell r="L265">
            <v>751500</v>
          </cell>
          <cell r="M265">
            <v>754800</v>
          </cell>
          <cell r="N265">
            <v>759100</v>
          </cell>
        </row>
        <row r="266">
          <cell r="A266" t="str">
            <v>CZ Czech Republic</v>
          </cell>
          <cell r="C266">
            <v>10362102</v>
          </cell>
          <cell r="D266">
            <v>10364124</v>
          </cell>
          <cell r="E266">
            <v>10312548</v>
          </cell>
          <cell r="F266">
            <v>10325697</v>
          </cell>
          <cell r="G266">
            <v>10334013</v>
          </cell>
          <cell r="H266">
            <v>10333161</v>
          </cell>
          <cell r="I266">
            <v>10321344</v>
          </cell>
          <cell r="J266">
            <v>10309137</v>
          </cell>
          <cell r="K266">
            <v>10299125</v>
          </cell>
          <cell r="L266">
            <v>10289621</v>
          </cell>
          <cell r="M266">
            <v>10278098</v>
          </cell>
          <cell r="N266">
            <v>10266546</v>
          </cell>
        </row>
        <row r="267">
          <cell r="A267" t="str">
            <v>EE Estonia</v>
          </cell>
          <cell r="C267">
            <v>1571648</v>
          </cell>
          <cell r="D267">
            <v>1570451</v>
          </cell>
          <cell r="E267">
            <v>1562216</v>
          </cell>
          <cell r="F267">
            <v>1526531</v>
          </cell>
          <cell r="G267">
            <v>1506927</v>
          </cell>
          <cell r="H267">
            <v>1491583</v>
          </cell>
          <cell r="I267">
            <v>1476301</v>
          </cell>
          <cell r="J267">
            <v>1462130</v>
          </cell>
          <cell r="K267">
            <v>1453844</v>
          </cell>
          <cell r="L267">
            <v>1445580</v>
          </cell>
          <cell r="M267">
            <v>1371835</v>
          </cell>
          <cell r="N267">
            <v>1366723</v>
          </cell>
        </row>
        <row r="268">
          <cell r="A268" t="str">
            <v>HU Hungary</v>
          </cell>
          <cell r="C268">
            <v>10374823</v>
          </cell>
          <cell r="D268">
            <v>10354842</v>
          </cell>
          <cell r="E268">
            <v>10337236</v>
          </cell>
          <cell r="F268">
            <v>10310179</v>
          </cell>
          <cell r="G268">
            <v>10276968</v>
          </cell>
          <cell r="H268">
            <v>10245677</v>
          </cell>
          <cell r="I268">
            <v>10212300</v>
          </cell>
          <cell r="J268">
            <v>10174442</v>
          </cell>
          <cell r="K268">
            <v>10135358</v>
          </cell>
          <cell r="L268">
            <v>10091789</v>
          </cell>
          <cell r="M268">
            <v>10043224</v>
          </cell>
          <cell r="N268" t="str">
            <v xml:space="preserve">: </v>
          </cell>
        </row>
        <row r="269">
          <cell r="A269" t="str">
            <v>LT Lithuania</v>
          </cell>
          <cell r="C269">
            <v>3708251</v>
          </cell>
          <cell r="D269">
            <v>3736498</v>
          </cell>
          <cell r="E269">
            <v>3746860</v>
          </cell>
          <cell r="F269">
            <v>3736490</v>
          </cell>
          <cell r="G269">
            <v>3723970</v>
          </cell>
          <cell r="H269">
            <v>3717734</v>
          </cell>
          <cell r="I269">
            <v>3711855</v>
          </cell>
          <cell r="J269">
            <v>3707213</v>
          </cell>
          <cell r="K269">
            <v>3703961</v>
          </cell>
          <cell r="L269">
            <v>3700799</v>
          </cell>
          <cell r="M269">
            <v>3698521</v>
          </cell>
          <cell r="N269">
            <v>3692645</v>
          </cell>
        </row>
        <row r="270">
          <cell r="A270" t="str">
            <v>LV Latvia</v>
          </cell>
          <cell r="C270">
            <v>2673470</v>
          </cell>
          <cell r="D270">
            <v>2667870</v>
          </cell>
          <cell r="E270">
            <v>2656958</v>
          </cell>
          <cell r="F270">
            <v>2606176</v>
          </cell>
          <cell r="G270">
            <v>2565854</v>
          </cell>
          <cell r="H270">
            <v>2529543</v>
          </cell>
          <cell r="I270">
            <v>2501660</v>
          </cell>
          <cell r="J270">
            <v>2479870</v>
          </cell>
          <cell r="K270">
            <v>2458403</v>
          </cell>
          <cell r="L270">
            <v>2439445</v>
          </cell>
          <cell r="M270">
            <v>2379934</v>
          </cell>
          <cell r="N270">
            <v>2366131</v>
          </cell>
        </row>
        <row r="271">
          <cell r="A271" t="str">
            <v>MT Malta</v>
          </cell>
          <cell r="C271">
            <v>352430</v>
          </cell>
          <cell r="D271">
            <v>355910</v>
          </cell>
          <cell r="E271">
            <v>359543</v>
          </cell>
          <cell r="F271">
            <v>362977</v>
          </cell>
          <cell r="G271">
            <v>366431</v>
          </cell>
          <cell r="H271">
            <v>369451</v>
          </cell>
          <cell r="I271">
            <v>371173</v>
          </cell>
          <cell r="J271">
            <v>373958</v>
          </cell>
          <cell r="K271">
            <v>376513</v>
          </cell>
          <cell r="L271">
            <v>378518</v>
          </cell>
          <cell r="M271">
            <v>380201</v>
          </cell>
          <cell r="N271">
            <v>391415</v>
          </cell>
        </row>
        <row r="272">
          <cell r="A272" t="str">
            <v>PL Poland</v>
          </cell>
          <cell r="C272">
            <v>38038403</v>
          </cell>
          <cell r="D272">
            <v>38183160</v>
          </cell>
          <cell r="E272">
            <v>38309226</v>
          </cell>
          <cell r="F272">
            <v>38418108</v>
          </cell>
          <cell r="G272">
            <v>38504707</v>
          </cell>
          <cell r="H272">
            <v>38580597</v>
          </cell>
          <cell r="I272">
            <v>38609399</v>
          </cell>
          <cell r="J272">
            <v>38639341</v>
          </cell>
          <cell r="K272">
            <v>38659979</v>
          </cell>
          <cell r="L272">
            <v>38666983</v>
          </cell>
          <cell r="M272">
            <v>38653559</v>
          </cell>
          <cell r="N272">
            <v>38644211</v>
          </cell>
        </row>
        <row r="273">
          <cell r="A273" t="str">
            <v>RO Romania</v>
          </cell>
          <cell r="C273">
            <v>23211395</v>
          </cell>
          <cell r="D273">
            <v>23192274</v>
          </cell>
          <cell r="E273">
            <v>22811392</v>
          </cell>
          <cell r="F273">
            <v>22778533</v>
          </cell>
          <cell r="G273">
            <v>22748027</v>
          </cell>
          <cell r="H273">
            <v>22712394</v>
          </cell>
          <cell r="I273">
            <v>22656145</v>
          </cell>
          <cell r="J273">
            <v>22581862</v>
          </cell>
          <cell r="K273">
            <v>22526093</v>
          </cell>
          <cell r="L273">
            <v>22488595</v>
          </cell>
          <cell r="M273">
            <v>22455485</v>
          </cell>
          <cell r="N273">
            <v>22430457</v>
          </cell>
        </row>
        <row r="274">
          <cell r="A274" t="str">
            <v>SI Slovenia</v>
          </cell>
          <cell r="C274">
            <v>1996377</v>
          </cell>
          <cell r="D274">
            <v>1999945</v>
          </cell>
          <cell r="E274">
            <v>1998912</v>
          </cell>
          <cell r="F274">
            <v>1994084</v>
          </cell>
          <cell r="G274">
            <v>1989408</v>
          </cell>
          <cell r="H274">
            <v>1989477</v>
          </cell>
          <cell r="I274">
            <v>1990266</v>
          </cell>
          <cell r="J274">
            <v>1986989</v>
          </cell>
          <cell r="K274">
            <v>1984923</v>
          </cell>
          <cell r="L274">
            <v>1978334</v>
          </cell>
          <cell r="M274">
            <v>1987755</v>
          </cell>
          <cell r="N274">
            <v>1990094</v>
          </cell>
        </row>
        <row r="275">
          <cell r="A275" t="str">
            <v>SK Slovak Republic</v>
          </cell>
          <cell r="C275">
            <v>5287663</v>
          </cell>
          <cell r="D275">
            <v>5271711</v>
          </cell>
          <cell r="E275">
            <v>5295877</v>
          </cell>
          <cell r="F275">
            <v>5314155</v>
          </cell>
          <cell r="G275">
            <v>5336455</v>
          </cell>
          <cell r="H275">
            <v>5356207</v>
          </cell>
          <cell r="I275">
            <v>5367790</v>
          </cell>
          <cell r="J275">
            <v>5378932</v>
          </cell>
          <cell r="K275">
            <v>5387650</v>
          </cell>
          <cell r="L275">
            <v>5393382</v>
          </cell>
          <cell r="M275">
            <v>5398657</v>
          </cell>
          <cell r="N275">
            <v>5402547</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hart GIEC by fuel"/>
      <sheetName val="Chart Growth rates"/>
      <sheetName val="Chart Share of fuels"/>
      <sheetName val="Data for graphs"/>
      <sheetName val="Coal, lignite &amp; derivatives"/>
      <sheetName val="Crude oil &amp; oil products"/>
      <sheetName val="Natural gas"/>
      <sheetName val="Nuclear energy"/>
      <sheetName val="Renewables"/>
      <sheetName val="Other"/>
      <sheetName val="Total energy consumption"/>
      <sheetName val="Coal, lignite &amp; der projn"/>
      <sheetName val="Crude oil &amp; oil products projn"/>
      <sheetName val="Natural gas projn"/>
      <sheetName val="Nuclear energy projn"/>
      <sheetName val="Renewables projn"/>
      <sheetName val="Other projn"/>
      <sheetName val="Total energy consumption projn"/>
      <sheetName val="New Cronos data"/>
    </sheetNames>
    <sheetDataSet>
      <sheetData sheetId="0" refreshError="1"/>
      <sheetData sheetId="1" refreshError="1"/>
      <sheetData sheetId="2"/>
      <sheetData sheetId="3">
        <row r="2">
          <cell r="B2">
            <v>1990</v>
          </cell>
          <cell r="C2">
            <v>1991</v>
          </cell>
          <cell r="D2">
            <v>1992</v>
          </cell>
          <cell r="E2">
            <v>1993</v>
          </cell>
          <cell r="F2">
            <v>1994</v>
          </cell>
          <cell r="G2">
            <v>1995</v>
          </cell>
          <cell r="H2">
            <v>1996</v>
          </cell>
          <cell r="I2">
            <v>1997</v>
          </cell>
          <cell r="J2">
            <v>1998</v>
          </cell>
          <cell r="K2">
            <v>1999</v>
          </cell>
          <cell r="L2">
            <v>2000</v>
          </cell>
        </row>
        <row r="3">
          <cell r="A3" t="str">
            <v>Crude oil and oil products</v>
          </cell>
          <cell r="B3">
            <v>545.45722999999998</v>
          </cell>
          <cell r="C3">
            <v>562.72516000000007</v>
          </cell>
          <cell r="D3">
            <v>570.99618000000009</v>
          </cell>
          <cell r="E3">
            <v>564.45447999999999</v>
          </cell>
          <cell r="F3">
            <v>567.65104000000008</v>
          </cell>
          <cell r="G3">
            <v>575.13715999999999</v>
          </cell>
          <cell r="H3">
            <v>587.03172999999992</v>
          </cell>
          <cell r="I3">
            <v>587.26431000000002</v>
          </cell>
          <cell r="J3">
            <v>601.12046999999995</v>
          </cell>
          <cell r="K3">
            <v>596.63562000000002</v>
          </cell>
          <cell r="L3">
            <v>586.98718000000008</v>
          </cell>
        </row>
        <row r="4">
          <cell r="A4" t="str">
            <v>Coal, lignite and derivatives</v>
          </cell>
          <cell r="B4">
            <v>302.75872999999996</v>
          </cell>
          <cell r="C4">
            <v>286.29505</v>
          </cell>
          <cell r="D4">
            <v>266.16807</v>
          </cell>
          <cell r="E4">
            <v>246.57804999999999</v>
          </cell>
          <cell r="F4">
            <v>242.6225</v>
          </cell>
          <cell r="G4">
            <v>237.74218999999999</v>
          </cell>
          <cell r="H4">
            <v>234.90236999999999</v>
          </cell>
          <cell r="I4">
            <v>223.50903</v>
          </cell>
          <cell r="J4">
            <v>223.15218999999999</v>
          </cell>
          <cell r="K4">
            <v>204.32166000000001</v>
          </cell>
          <cell r="L4">
            <v>214.50929000000002</v>
          </cell>
        </row>
        <row r="5">
          <cell r="A5" t="str">
            <v>Natural &amp; derived gas</v>
          </cell>
          <cell r="B5">
            <v>222.08442000000002</v>
          </cell>
          <cell r="C5">
            <v>239.71668</v>
          </cell>
          <cell r="D5">
            <v>237.14785000000001</v>
          </cell>
          <cell r="E5">
            <v>252.2664</v>
          </cell>
          <cell r="F5">
            <v>253.68087</v>
          </cell>
          <cell r="G5">
            <v>273.40024</v>
          </cell>
          <cell r="H5">
            <v>305.19895000000002</v>
          </cell>
          <cell r="I5">
            <v>302.61018999999999</v>
          </cell>
          <cell r="J5">
            <v>315.54715999999996</v>
          </cell>
          <cell r="K5">
            <v>329.60009000000002</v>
          </cell>
          <cell r="L5">
            <v>338.67453</v>
          </cell>
        </row>
        <row r="6">
          <cell r="A6" t="str">
            <v>Nuclear Energy</v>
          </cell>
          <cell r="B6">
            <v>181.43870999999999</v>
          </cell>
          <cell r="C6">
            <v>187.02055999999999</v>
          </cell>
          <cell r="D6">
            <v>188.26723000000001</v>
          </cell>
          <cell r="E6">
            <v>197.55837</v>
          </cell>
          <cell r="F6">
            <v>197.27132999999998</v>
          </cell>
          <cell r="G6">
            <v>201.23948999999999</v>
          </cell>
          <cell r="H6">
            <v>208.86391</v>
          </cell>
          <cell r="I6">
            <v>212.61462</v>
          </cell>
          <cell r="J6">
            <v>212.05232999999998</v>
          </cell>
          <cell r="K6">
            <v>220.20554999999999</v>
          </cell>
          <cell r="L6">
            <v>222.84637000000001</v>
          </cell>
        </row>
        <row r="7">
          <cell r="A7" t="str">
            <v>Renewables</v>
          </cell>
          <cell r="B7">
            <v>65.689309999999992</v>
          </cell>
          <cell r="C7">
            <v>68.769190000000009</v>
          </cell>
          <cell r="D7">
            <v>70.690219999999997</v>
          </cell>
          <cell r="E7">
            <v>72.280199999999994</v>
          </cell>
          <cell r="F7">
            <v>72.503419999999991</v>
          </cell>
          <cell r="G7">
            <v>73.207279999999997</v>
          </cell>
          <cell r="H7">
            <v>75.737449999999995</v>
          </cell>
          <cell r="I7">
            <v>78.220070000000007</v>
          </cell>
          <cell r="J7">
            <v>82.173810000000003</v>
          </cell>
          <cell r="K7">
            <v>83.267229999999998</v>
          </cell>
          <cell r="L7">
            <v>86.593530000000001</v>
          </cell>
        </row>
        <row r="8">
          <cell r="A8" t="str">
            <v>Other fuels</v>
          </cell>
          <cell r="B8">
            <v>3.0802000000001279</v>
          </cell>
          <cell r="C8">
            <v>1.951960000000021</v>
          </cell>
          <cell r="D8">
            <v>2.4855499999999591</v>
          </cell>
          <cell r="E8">
            <v>2.8193999999998631</v>
          </cell>
          <cell r="F8">
            <v>2.506239999999889</v>
          </cell>
          <cell r="G8">
            <v>2.6593399999999967</v>
          </cell>
          <cell r="H8">
            <v>1.1622900000000809</v>
          </cell>
          <cell r="I8">
            <v>2.5804799999998651</v>
          </cell>
          <cell r="J8">
            <v>2.9056400000002176</v>
          </cell>
          <cell r="K8">
            <v>4.0378500000000788</v>
          </cell>
          <cell r="L8">
            <v>5.584599999999889</v>
          </cell>
        </row>
        <row r="9">
          <cell r="A9" t="str">
            <v>GIEC total</v>
          </cell>
          <cell r="B9">
            <v>1320.5086000000001</v>
          </cell>
          <cell r="C9">
            <v>1346.4786000000001</v>
          </cell>
          <cell r="D9">
            <v>1335.7551000000001</v>
          </cell>
          <cell r="E9">
            <v>1335.9568999999999</v>
          </cell>
          <cell r="F9">
            <v>1336.2353999999998</v>
          </cell>
          <cell r="G9">
            <v>1363.3857</v>
          </cell>
          <cell r="H9">
            <v>1412.8967</v>
          </cell>
          <cell r="I9">
            <v>1406.7987000000001</v>
          </cell>
          <cell r="J9">
            <v>1436.9516000000001</v>
          </cell>
          <cell r="K9">
            <v>1438.068</v>
          </cell>
          <cell r="L9">
            <v>1455.1955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7">
          <cell r="A7" t="str">
            <v>EU15 European Union (15 countries)</v>
          </cell>
          <cell r="C7">
            <v>1320508.6000000001</v>
          </cell>
          <cell r="D7">
            <v>1346478.6</v>
          </cell>
          <cell r="E7">
            <v>1335755.1000000001</v>
          </cell>
          <cell r="F7">
            <v>1335956.8999999999</v>
          </cell>
          <cell r="G7">
            <v>1336235.3999999999</v>
          </cell>
          <cell r="H7">
            <v>1363385.7</v>
          </cell>
          <cell r="I7">
            <v>1412896.7</v>
          </cell>
          <cell r="J7">
            <v>1406798.7</v>
          </cell>
          <cell r="K7">
            <v>1436951.6</v>
          </cell>
          <cell r="L7">
            <v>1438068</v>
          </cell>
          <cell r="M7">
            <v>1455195.5</v>
          </cell>
        </row>
        <row r="8">
          <cell r="A8" t="str">
            <v>BE Belgium</v>
          </cell>
          <cell r="C8">
            <v>47264.32</v>
          </cell>
          <cell r="D8">
            <v>49493.09</v>
          </cell>
          <cell r="E8">
            <v>50258.82</v>
          </cell>
          <cell r="F8">
            <v>48882.54</v>
          </cell>
          <cell r="G8">
            <v>49750.720000000001</v>
          </cell>
          <cell r="H8">
            <v>50458.58</v>
          </cell>
          <cell r="I8">
            <v>53974.95</v>
          </cell>
          <cell r="J8">
            <v>55119.97</v>
          </cell>
          <cell r="K8">
            <v>56210.69</v>
          </cell>
          <cell r="L8">
            <v>56869.37</v>
          </cell>
          <cell r="M8">
            <v>57161.13</v>
          </cell>
        </row>
        <row r="9">
          <cell r="A9" t="str">
            <v>DK Denmark</v>
          </cell>
          <cell r="C9">
            <v>17882.68</v>
          </cell>
          <cell r="D9">
            <v>19740.07</v>
          </cell>
          <cell r="E9">
            <v>18867.79</v>
          </cell>
          <cell r="F9">
            <v>19322.990000000002</v>
          </cell>
          <cell r="G9">
            <v>20041.099999999999</v>
          </cell>
          <cell r="H9">
            <v>20137.810000000001</v>
          </cell>
          <cell r="I9">
            <v>22750.240000000002</v>
          </cell>
          <cell r="J9">
            <v>21243.9</v>
          </cell>
          <cell r="K9">
            <v>20869.310000000001</v>
          </cell>
          <cell r="L9">
            <v>20180.21</v>
          </cell>
          <cell r="M9">
            <v>19634.64</v>
          </cell>
        </row>
        <row r="10">
          <cell r="A10" t="str">
            <v>DE Federal Republic of Germany (including ex-GDR from 1991)</v>
          </cell>
          <cell r="C10">
            <v>356073.61</v>
          </cell>
          <cell r="D10">
            <v>347162.89</v>
          </cell>
          <cell r="E10">
            <v>340431.68</v>
          </cell>
          <cell r="F10">
            <v>339011.89</v>
          </cell>
          <cell r="G10">
            <v>335993.29</v>
          </cell>
          <cell r="H10">
            <v>337063.75</v>
          </cell>
          <cell r="I10">
            <v>348768.88</v>
          </cell>
          <cell r="J10">
            <v>345250.94</v>
          </cell>
          <cell r="K10">
            <v>344630.01</v>
          </cell>
          <cell r="L10">
            <v>336275.27</v>
          </cell>
          <cell r="M10">
            <v>339277.77</v>
          </cell>
        </row>
        <row r="11">
          <cell r="A11" t="str">
            <v>GR Greece</v>
          </cell>
          <cell r="C11">
            <v>22245.11</v>
          </cell>
          <cell r="D11">
            <v>22413.71</v>
          </cell>
          <cell r="E11">
            <v>23040.21</v>
          </cell>
          <cell r="F11">
            <v>22605.32</v>
          </cell>
          <cell r="G11">
            <v>23606.41</v>
          </cell>
          <cell r="H11">
            <v>24136.69</v>
          </cell>
          <cell r="I11">
            <v>25405.37</v>
          </cell>
          <cell r="J11">
            <v>25585.39</v>
          </cell>
          <cell r="K11">
            <v>26875.22</v>
          </cell>
          <cell r="L11">
            <v>26759.35</v>
          </cell>
          <cell r="M11">
            <v>28075.919999999998</v>
          </cell>
        </row>
        <row r="12">
          <cell r="A12" t="str">
            <v>ES Spain</v>
          </cell>
          <cell r="C12">
            <v>89085.38</v>
          </cell>
          <cell r="D12">
            <v>94131.93</v>
          </cell>
          <cell r="E12">
            <v>95459.95</v>
          </cell>
          <cell r="F12">
            <v>91692.97</v>
          </cell>
          <cell r="G12">
            <v>97405.33</v>
          </cell>
          <cell r="H12">
            <v>102287.33</v>
          </cell>
          <cell r="I12">
            <v>100902.79</v>
          </cell>
          <cell r="J12">
            <v>106102.78</v>
          </cell>
          <cell r="K12">
            <v>111113.11</v>
          </cell>
          <cell r="L12">
            <v>117485.4</v>
          </cell>
          <cell r="M12">
            <v>122582.04</v>
          </cell>
        </row>
        <row r="13">
          <cell r="A13" t="str">
            <v>FR France</v>
          </cell>
          <cell r="C13">
            <v>223194.82</v>
          </cell>
          <cell r="D13">
            <v>235847.66</v>
          </cell>
          <cell r="E13">
            <v>233021.14</v>
          </cell>
          <cell r="F13">
            <v>235954.51</v>
          </cell>
          <cell r="G13">
            <v>226662.77</v>
          </cell>
          <cell r="H13">
            <v>235704.43</v>
          </cell>
          <cell r="I13">
            <v>249206.6</v>
          </cell>
          <cell r="J13">
            <v>243157.15</v>
          </cell>
          <cell r="K13">
            <v>250697.16</v>
          </cell>
          <cell r="L13">
            <v>250745.61</v>
          </cell>
          <cell r="M13">
            <v>256904.91</v>
          </cell>
        </row>
        <row r="14">
          <cell r="A14" t="str">
            <v>IE Ireland</v>
          </cell>
          <cell r="C14">
            <v>10251.18</v>
          </cell>
          <cell r="D14">
            <v>10244.780000000001</v>
          </cell>
          <cell r="E14">
            <v>10162.67</v>
          </cell>
          <cell r="F14">
            <v>10268.57</v>
          </cell>
          <cell r="G14">
            <v>10954.47</v>
          </cell>
          <cell r="H14">
            <v>11024.02</v>
          </cell>
          <cell r="I14">
            <v>11687.08</v>
          </cell>
          <cell r="J14">
            <v>12247.1</v>
          </cell>
          <cell r="K14">
            <v>13040.59</v>
          </cell>
          <cell r="L14">
            <v>13867.54</v>
          </cell>
          <cell r="M14">
            <v>14028.61</v>
          </cell>
        </row>
        <row r="15">
          <cell r="A15" t="str">
            <v>IT Italy</v>
          </cell>
          <cell r="C15">
            <v>154796.78</v>
          </cell>
          <cell r="D15">
            <v>156737</v>
          </cell>
          <cell r="E15">
            <v>158689.47</v>
          </cell>
          <cell r="F15">
            <v>156245.13</v>
          </cell>
          <cell r="G15">
            <v>154121.35</v>
          </cell>
          <cell r="H15">
            <v>162681.57</v>
          </cell>
          <cell r="I15">
            <v>162450.81</v>
          </cell>
          <cell r="J15">
            <v>164869.98000000001</v>
          </cell>
          <cell r="K15">
            <v>170509.68</v>
          </cell>
          <cell r="L15">
            <v>173189.52</v>
          </cell>
          <cell r="M15">
            <v>175639.37</v>
          </cell>
        </row>
        <row r="16">
          <cell r="A16" t="str">
            <v>LU Luxembourg</v>
          </cell>
          <cell r="C16">
            <v>3551.38</v>
          </cell>
          <cell r="D16">
            <v>3772.84</v>
          </cell>
          <cell r="E16">
            <v>3789.72</v>
          </cell>
          <cell r="F16">
            <v>3842.61</v>
          </cell>
          <cell r="G16">
            <v>3754.97</v>
          </cell>
          <cell r="H16">
            <v>3335.17</v>
          </cell>
          <cell r="I16">
            <v>3400.96</v>
          </cell>
          <cell r="J16">
            <v>3351.26</v>
          </cell>
          <cell r="K16">
            <v>3274</v>
          </cell>
          <cell r="L16">
            <v>3439.94</v>
          </cell>
          <cell r="M16">
            <v>3627.59</v>
          </cell>
        </row>
        <row r="17">
          <cell r="A17" t="str">
            <v>NL Netherlands</v>
          </cell>
          <cell r="C17">
            <v>66817.34</v>
          </cell>
          <cell r="D17">
            <v>69938.31</v>
          </cell>
          <cell r="E17">
            <v>69542.94</v>
          </cell>
          <cell r="F17">
            <v>70784.25</v>
          </cell>
          <cell r="G17">
            <v>70605.41</v>
          </cell>
          <cell r="H17">
            <v>73355.23</v>
          </cell>
          <cell r="I17">
            <v>76254.080000000002</v>
          </cell>
          <cell r="J17">
            <v>75036.5</v>
          </cell>
          <cell r="K17">
            <v>75010.05</v>
          </cell>
          <cell r="L17">
            <v>74474.98</v>
          </cell>
          <cell r="M17">
            <v>75601.36</v>
          </cell>
        </row>
        <row r="18">
          <cell r="A18" t="str">
            <v>AT Austria</v>
          </cell>
          <cell r="C18">
            <v>25654.13</v>
          </cell>
          <cell r="D18">
            <v>27006.639999999999</v>
          </cell>
          <cell r="E18">
            <v>25729.91</v>
          </cell>
          <cell r="F18">
            <v>25639.98</v>
          </cell>
          <cell r="G18">
            <v>25662.53</v>
          </cell>
          <cell r="H18">
            <v>26369.79</v>
          </cell>
          <cell r="I18">
            <v>28042.62</v>
          </cell>
          <cell r="J18">
            <v>28482.01</v>
          </cell>
          <cell r="K18">
            <v>28791.200000000001</v>
          </cell>
          <cell r="L18">
            <v>28387.98</v>
          </cell>
          <cell r="M18">
            <v>28408.82</v>
          </cell>
        </row>
        <row r="19">
          <cell r="A19" t="str">
            <v>PT Portugal</v>
          </cell>
          <cell r="C19">
            <v>16740.91</v>
          </cell>
          <cell r="D19">
            <v>17050.78</v>
          </cell>
          <cell r="E19">
            <v>18438.47</v>
          </cell>
          <cell r="F19">
            <v>18210.04</v>
          </cell>
          <cell r="G19">
            <v>18709.32</v>
          </cell>
          <cell r="H19">
            <v>19615.48</v>
          </cell>
          <cell r="I19">
            <v>19663.900000000001</v>
          </cell>
          <cell r="J19">
            <v>20911.650000000001</v>
          </cell>
          <cell r="K19">
            <v>22245.68</v>
          </cell>
          <cell r="L19">
            <v>23973.06</v>
          </cell>
          <cell r="M19">
            <v>24130.720000000001</v>
          </cell>
        </row>
        <row r="20">
          <cell r="A20" t="str">
            <v>FI Finland</v>
          </cell>
          <cell r="C20">
            <v>28463.9</v>
          </cell>
          <cell r="D20">
            <v>28935.77</v>
          </cell>
          <cell r="E20">
            <v>27962.35</v>
          </cell>
          <cell r="F20">
            <v>28997.16</v>
          </cell>
          <cell r="G20">
            <v>30663.119999999999</v>
          </cell>
          <cell r="H20">
            <v>28843.85</v>
          </cell>
          <cell r="I20">
            <v>30935.03</v>
          </cell>
          <cell r="J20">
            <v>32551.79</v>
          </cell>
          <cell r="K20">
            <v>33102.129999999997</v>
          </cell>
          <cell r="L20">
            <v>33058.01</v>
          </cell>
          <cell r="M20">
            <v>32618.99</v>
          </cell>
        </row>
        <row r="21">
          <cell r="A21" t="str">
            <v>SE Sweden</v>
          </cell>
          <cell r="C21">
            <v>46944.01</v>
          </cell>
          <cell r="D21">
            <v>48559.37</v>
          </cell>
          <cell r="E21">
            <v>46152.42</v>
          </cell>
          <cell r="F21">
            <v>46502.11</v>
          </cell>
          <cell r="G21">
            <v>48993.78</v>
          </cell>
          <cell r="H21">
            <v>49920.52</v>
          </cell>
          <cell r="I21">
            <v>51732.53</v>
          </cell>
          <cell r="J21">
            <v>50347.76</v>
          </cell>
          <cell r="K21">
            <v>50619.71</v>
          </cell>
          <cell r="L21">
            <v>50761.2</v>
          </cell>
          <cell r="M21">
            <v>47534.17</v>
          </cell>
        </row>
        <row r="22">
          <cell r="A22" t="str">
            <v>UK United Kingdom</v>
          </cell>
          <cell r="C22">
            <v>211542.98</v>
          </cell>
          <cell r="D22">
            <v>215443.73</v>
          </cell>
          <cell r="E22">
            <v>214207.51</v>
          </cell>
          <cell r="F22">
            <v>217996.83</v>
          </cell>
          <cell r="G22">
            <v>219310.8</v>
          </cell>
          <cell r="H22">
            <v>218451.52</v>
          </cell>
          <cell r="I22">
            <v>227720.82</v>
          </cell>
          <cell r="J22">
            <v>222540.57</v>
          </cell>
          <cell r="K22">
            <v>229963.01</v>
          </cell>
          <cell r="L22">
            <v>228600.59</v>
          </cell>
          <cell r="M22">
            <v>229969.47</v>
          </cell>
        </row>
        <row r="23">
          <cell r="A23" t="str">
            <v>IS Iceland</v>
          </cell>
          <cell r="C23">
            <v>2213.94</v>
          </cell>
          <cell r="D23">
            <v>2032.8</v>
          </cell>
          <cell r="E23">
            <v>2075.8000000000002</v>
          </cell>
          <cell r="F23">
            <v>2153.89</v>
          </cell>
          <cell r="G23">
            <v>2138.9499999999998</v>
          </cell>
          <cell r="H23">
            <v>2141.19</v>
          </cell>
          <cell r="I23" t="str">
            <v xml:space="preserve">: </v>
          </cell>
          <cell r="J23" t="str">
            <v xml:space="preserve">: </v>
          </cell>
          <cell r="K23" t="str">
            <v xml:space="preserve">: </v>
          </cell>
          <cell r="L23" t="str">
            <v xml:space="preserve">- </v>
          </cell>
          <cell r="M23" t="str">
            <v xml:space="preserve">- </v>
          </cell>
        </row>
        <row r="24">
          <cell r="A24" t="str">
            <v>NO Norway</v>
          </cell>
          <cell r="C24">
            <v>21567.74</v>
          </cell>
          <cell r="D24">
            <v>21995.27</v>
          </cell>
          <cell r="E24">
            <v>22420.22</v>
          </cell>
          <cell r="F24">
            <v>23492.57</v>
          </cell>
          <cell r="G24">
            <v>23517.59</v>
          </cell>
          <cell r="H24">
            <v>23886.28</v>
          </cell>
          <cell r="I24">
            <v>23207.599999999999</v>
          </cell>
          <cell r="J24">
            <v>24446.13</v>
          </cell>
          <cell r="K24">
            <v>25523.01</v>
          </cell>
          <cell r="L24">
            <v>26702.53</v>
          </cell>
          <cell r="M24">
            <v>26310.66</v>
          </cell>
        </row>
        <row r="25">
          <cell r="A25" t="str">
            <v>BG Bulgaria</v>
          </cell>
          <cell r="C25" t="str">
            <v xml:space="preserve">: </v>
          </cell>
          <cell r="D25" t="str">
            <v xml:space="preserve">: </v>
          </cell>
          <cell r="E25">
            <v>20237.54</v>
          </cell>
          <cell r="F25">
            <v>21688.21</v>
          </cell>
          <cell r="G25">
            <v>20970.14</v>
          </cell>
          <cell r="H25">
            <v>22850.11</v>
          </cell>
          <cell r="I25">
            <v>22630.57</v>
          </cell>
          <cell r="J25">
            <v>20548.09</v>
          </cell>
          <cell r="K25">
            <v>19519.22</v>
          </cell>
          <cell r="L25">
            <v>17747.04</v>
          </cell>
          <cell r="M25">
            <v>18335.169999999998</v>
          </cell>
        </row>
        <row r="26">
          <cell r="A26" t="str">
            <v>CY Cyprus</v>
          </cell>
          <cell r="C26" t="str">
            <v xml:space="preserve">: </v>
          </cell>
          <cell r="D26" t="str">
            <v xml:space="preserve">: </v>
          </cell>
          <cell r="E26" t="str">
            <v xml:space="preserve">: </v>
          </cell>
          <cell r="F26" t="str">
            <v xml:space="preserve">: </v>
          </cell>
          <cell r="G26" t="str">
            <v xml:space="preserve">: </v>
          </cell>
          <cell r="H26" t="str">
            <v xml:space="preserve">: </v>
          </cell>
          <cell r="I26" t="str">
            <v xml:space="preserve">: </v>
          </cell>
          <cell r="J26" t="str">
            <v xml:space="preserve">: </v>
          </cell>
          <cell r="K26" t="str">
            <v xml:space="preserve">: </v>
          </cell>
          <cell r="L26">
            <v>2171.46</v>
          </cell>
          <cell r="M26">
            <v>2345.83</v>
          </cell>
        </row>
        <row r="27">
          <cell r="A27" t="str">
            <v>CZ Czech Republic</v>
          </cell>
          <cell r="C27" t="str">
            <v xml:space="preserve">: </v>
          </cell>
          <cell r="D27" t="str">
            <v xml:space="preserve">: </v>
          </cell>
          <cell r="E27" t="str">
            <v xml:space="preserve">: </v>
          </cell>
          <cell r="F27" t="str">
            <v xml:space="preserve">: </v>
          </cell>
          <cell r="G27" t="str">
            <v xml:space="preserve">: </v>
          </cell>
          <cell r="H27" t="str">
            <v xml:space="preserve">: </v>
          </cell>
          <cell r="I27" t="str">
            <v xml:space="preserve">: </v>
          </cell>
          <cell r="J27" t="str">
            <v xml:space="preserve">: </v>
          </cell>
          <cell r="K27" t="str">
            <v xml:space="preserve">: </v>
          </cell>
          <cell r="L27">
            <v>7591.29</v>
          </cell>
          <cell r="M27" t="str">
            <v xml:space="preserve">: </v>
          </cell>
        </row>
        <row r="28">
          <cell r="A28" t="str">
            <v>EE Estonia</v>
          </cell>
          <cell r="C28" t="str">
            <v xml:space="preserve">: </v>
          </cell>
          <cell r="D28" t="str">
            <v xml:space="preserve">: </v>
          </cell>
          <cell r="E28">
            <v>6702.77</v>
          </cell>
          <cell r="F28">
            <v>5719.17</v>
          </cell>
          <cell r="G28">
            <v>5796.99</v>
          </cell>
          <cell r="H28">
            <v>5348.09</v>
          </cell>
          <cell r="I28">
            <v>5636.43</v>
          </cell>
          <cell r="J28">
            <v>5501.16</v>
          </cell>
          <cell r="K28">
            <v>5274.27</v>
          </cell>
          <cell r="L28">
            <v>4826.46</v>
          </cell>
          <cell r="M28" t="str">
            <v xml:space="preserve">- </v>
          </cell>
        </row>
        <row r="29">
          <cell r="A29" t="str">
            <v>HU Hungary</v>
          </cell>
          <cell r="C29" t="str">
            <v xml:space="preserve">- </v>
          </cell>
          <cell r="D29" t="str">
            <v xml:space="preserve">- </v>
          </cell>
          <cell r="E29" t="str">
            <v xml:space="preserve">- </v>
          </cell>
          <cell r="F29" t="str">
            <v xml:space="preserve">- </v>
          </cell>
          <cell r="G29" t="str">
            <v xml:space="preserve">- </v>
          </cell>
          <cell r="H29" t="str">
            <v xml:space="preserve">- </v>
          </cell>
          <cell r="I29" t="str">
            <v xml:space="preserve">- </v>
          </cell>
          <cell r="J29" t="str">
            <v xml:space="preserve">- </v>
          </cell>
          <cell r="K29" t="str">
            <v xml:space="preserve">- </v>
          </cell>
          <cell r="L29" t="str">
            <v xml:space="preserve">- </v>
          </cell>
          <cell r="M29">
            <v>24872</v>
          </cell>
        </row>
        <row r="30">
          <cell r="A30" t="str">
            <v>PL Poland</v>
          </cell>
          <cell r="C30">
            <v>99594.559999999998</v>
          </cell>
          <cell r="D30">
            <v>97287.93</v>
          </cell>
          <cell r="E30">
            <v>97078.61</v>
          </cell>
          <cell r="F30">
            <v>100513.33</v>
          </cell>
          <cell r="G30">
            <v>95453.58</v>
          </cell>
          <cell r="H30">
            <v>98287.85</v>
          </cell>
          <cell r="I30">
            <v>105645.47</v>
          </cell>
          <cell r="J30">
            <v>102659.51</v>
          </cell>
          <cell r="K30">
            <v>93189.93</v>
          </cell>
          <cell r="L30">
            <v>92731.51</v>
          </cell>
          <cell r="M30">
            <v>88671.07</v>
          </cell>
        </row>
        <row r="31">
          <cell r="A31" t="str">
            <v>RO Romania</v>
          </cell>
          <cell r="C31" t="str">
            <v xml:space="preserve">: </v>
          </cell>
          <cell r="D31" t="str">
            <v xml:space="preserve">: </v>
          </cell>
          <cell r="E31" t="str">
            <v xml:space="preserve">: </v>
          </cell>
          <cell r="F31">
            <v>44068.34</v>
          </cell>
          <cell r="G31">
            <v>41714.769999999997</v>
          </cell>
          <cell r="H31">
            <v>44905.08</v>
          </cell>
          <cell r="I31">
            <v>48461.57</v>
          </cell>
          <cell r="J31">
            <v>43685.5</v>
          </cell>
          <cell r="K31">
            <v>46160.04</v>
          </cell>
          <cell r="L31">
            <v>35363.370000000003</v>
          </cell>
          <cell r="M31" t="str">
            <v xml:space="preserve">: </v>
          </cell>
        </row>
        <row r="32">
          <cell r="A32" t="str">
            <v>SI Slovenia</v>
          </cell>
          <cell r="C32" t="str">
            <v xml:space="preserve">: </v>
          </cell>
          <cell r="D32" t="str">
            <v xml:space="preserve">: </v>
          </cell>
          <cell r="E32">
            <v>5089.3999999999996</v>
          </cell>
          <cell r="F32">
            <v>5370.24</v>
          </cell>
          <cell r="G32">
            <v>5614.65</v>
          </cell>
          <cell r="H32">
            <v>6011.91</v>
          </cell>
          <cell r="I32">
            <v>6279.54</v>
          </cell>
          <cell r="J32">
            <v>6458.37</v>
          </cell>
          <cell r="K32">
            <v>6373.68</v>
          </cell>
          <cell r="L32">
            <v>6243.26</v>
          </cell>
          <cell r="M32" t="str">
            <v xml:space="preserve">: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ata.worldbank.org/data-catalog/world-development-indicator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50"/>
  <sheetViews>
    <sheetView tabSelected="1" workbookViewId="0">
      <selection activeCell="B6" sqref="B6"/>
    </sheetView>
  </sheetViews>
  <sheetFormatPr defaultColWidth="9.140625" defaultRowHeight="12.75"/>
  <cols>
    <col min="1" max="1" width="22.42578125" customWidth="1"/>
    <col min="2" max="2" width="40.28515625" customWidth="1"/>
    <col min="3" max="3" width="35.28515625" customWidth="1"/>
    <col min="257" max="257" width="22.42578125" customWidth="1"/>
    <col min="258" max="258" width="40.28515625" customWidth="1"/>
    <col min="259" max="259" width="35.28515625" customWidth="1"/>
    <col min="513" max="513" width="22.42578125" customWidth="1"/>
    <col min="514" max="514" width="40.28515625" customWidth="1"/>
    <col min="515" max="515" width="35.28515625" customWidth="1"/>
    <col min="769" max="769" width="22.42578125" customWidth="1"/>
    <col min="770" max="770" width="40.28515625" customWidth="1"/>
    <col min="771" max="771" width="35.28515625" customWidth="1"/>
    <col min="1025" max="1025" width="22.42578125" customWidth="1"/>
    <col min="1026" max="1026" width="40.28515625" customWidth="1"/>
    <col min="1027" max="1027" width="35.28515625" customWidth="1"/>
    <col min="1281" max="1281" width="22.42578125" customWidth="1"/>
    <col min="1282" max="1282" width="40.28515625" customWidth="1"/>
    <col min="1283" max="1283" width="35.28515625" customWidth="1"/>
    <col min="1537" max="1537" width="22.42578125" customWidth="1"/>
    <col min="1538" max="1538" width="40.28515625" customWidth="1"/>
    <col min="1539" max="1539" width="35.28515625" customWidth="1"/>
    <col min="1793" max="1793" width="22.42578125" customWidth="1"/>
    <col min="1794" max="1794" width="40.28515625" customWidth="1"/>
    <col min="1795" max="1795" width="35.28515625" customWidth="1"/>
    <col min="2049" max="2049" width="22.42578125" customWidth="1"/>
    <col min="2050" max="2050" width="40.28515625" customWidth="1"/>
    <col min="2051" max="2051" width="35.28515625" customWidth="1"/>
    <col min="2305" max="2305" width="22.42578125" customWidth="1"/>
    <col min="2306" max="2306" width="40.28515625" customWidth="1"/>
    <col min="2307" max="2307" width="35.28515625" customWidth="1"/>
    <col min="2561" max="2561" width="22.42578125" customWidth="1"/>
    <col min="2562" max="2562" width="40.28515625" customWidth="1"/>
    <col min="2563" max="2563" width="35.28515625" customWidth="1"/>
    <col min="2817" max="2817" width="22.42578125" customWidth="1"/>
    <col min="2818" max="2818" width="40.28515625" customWidth="1"/>
    <col min="2819" max="2819" width="35.28515625" customWidth="1"/>
    <col min="3073" max="3073" width="22.42578125" customWidth="1"/>
    <col min="3074" max="3074" width="40.28515625" customWidth="1"/>
    <col min="3075" max="3075" width="35.28515625" customWidth="1"/>
    <col min="3329" max="3329" width="22.42578125" customWidth="1"/>
    <col min="3330" max="3330" width="40.28515625" customWidth="1"/>
    <col min="3331" max="3331" width="35.28515625" customWidth="1"/>
    <col min="3585" max="3585" width="22.42578125" customWidth="1"/>
    <col min="3586" max="3586" width="40.28515625" customWidth="1"/>
    <col min="3587" max="3587" width="35.28515625" customWidth="1"/>
    <col min="3841" max="3841" width="22.42578125" customWidth="1"/>
    <col min="3842" max="3842" width="40.28515625" customWidth="1"/>
    <col min="3843" max="3843" width="35.28515625" customWidth="1"/>
    <col min="4097" max="4097" width="22.42578125" customWidth="1"/>
    <col min="4098" max="4098" width="40.28515625" customWidth="1"/>
    <col min="4099" max="4099" width="35.28515625" customWidth="1"/>
    <col min="4353" max="4353" width="22.42578125" customWidth="1"/>
    <col min="4354" max="4354" width="40.28515625" customWidth="1"/>
    <col min="4355" max="4355" width="35.28515625" customWidth="1"/>
    <col min="4609" max="4609" width="22.42578125" customWidth="1"/>
    <col min="4610" max="4610" width="40.28515625" customWidth="1"/>
    <col min="4611" max="4611" width="35.28515625" customWidth="1"/>
    <col min="4865" max="4865" width="22.42578125" customWidth="1"/>
    <col min="4866" max="4866" width="40.28515625" customWidth="1"/>
    <col min="4867" max="4867" width="35.28515625" customWidth="1"/>
    <col min="5121" max="5121" width="22.42578125" customWidth="1"/>
    <col min="5122" max="5122" width="40.28515625" customWidth="1"/>
    <col min="5123" max="5123" width="35.28515625" customWidth="1"/>
    <col min="5377" max="5377" width="22.42578125" customWidth="1"/>
    <col min="5378" max="5378" width="40.28515625" customWidth="1"/>
    <col min="5379" max="5379" width="35.28515625" customWidth="1"/>
    <col min="5633" max="5633" width="22.42578125" customWidth="1"/>
    <col min="5634" max="5634" width="40.28515625" customWidth="1"/>
    <col min="5635" max="5635" width="35.28515625" customWidth="1"/>
    <col min="5889" max="5889" width="22.42578125" customWidth="1"/>
    <col min="5890" max="5890" width="40.28515625" customWidth="1"/>
    <col min="5891" max="5891" width="35.28515625" customWidth="1"/>
    <col min="6145" max="6145" width="22.42578125" customWidth="1"/>
    <col min="6146" max="6146" width="40.28515625" customWidth="1"/>
    <col min="6147" max="6147" width="35.28515625" customWidth="1"/>
    <col min="6401" max="6401" width="22.42578125" customWidth="1"/>
    <col min="6402" max="6402" width="40.28515625" customWidth="1"/>
    <col min="6403" max="6403" width="35.28515625" customWidth="1"/>
    <col min="6657" max="6657" width="22.42578125" customWidth="1"/>
    <col min="6658" max="6658" width="40.28515625" customWidth="1"/>
    <col min="6659" max="6659" width="35.28515625" customWidth="1"/>
    <col min="6913" max="6913" width="22.42578125" customWidth="1"/>
    <col min="6914" max="6914" width="40.28515625" customWidth="1"/>
    <col min="6915" max="6915" width="35.28515625" customWidth="1"/>
    <col min="7169" max="7169" width="22.42578125" customWidth="1"/>
    <col min="7170" max="7170" width="40.28515625" customWidth="1"/>
    <col min="7171" max="7171" width="35.28515625" customWidth="1"/>
    <col min="7425" max="7425" width="22.42578125" customWidth="1"/>
    <col min="7426" max="7426" width="40.28515625" customWidth="1"/>
    <col min="7427" max="7427" width="35.28515625" customWidth="1"/>
    <col min="7681" max="7681" width="22.42578125" customWidth="1"/>
    <col min="7682" max="7682" width="40.28515625" customWidth="1"/>
    <col min="7683" max="7683" width="35.28515625" customWidth="1"/>
    <col min="7937" max="7937" width="22.42578125" customWidth="1"/>
    <col min="7938" max="7938" width="40.28515625" customWidth="1"/>
    <col min="7939" max="7939" width="35.28515625" customWidth="1"/>
    <col min="8193" max="8193" width="22.42578125" customWidth="1"/>
    <col min="8194" max="8194" width="40.28515625" customWidth="1"/>
    <col min="8195" max="8195" width="35.28515625" customWidth="1"/>
    <col min="8449" max="8449" width="22.42578125" customWidth="1"/>
    <col min="8450" max="8450" width="40.28515625" customWidth="1"/>
    <col min="8451" max="8451" width="35.28515625" customWidth="1"/>
    <col min="8705" max="8705" width="22.42578125" customWidth="1"/>
    <col min="8706" max="8706" width="40.28515625" customWidth="1"/>
    <col min="8707" max="8707" width="35.28515625" customWidth="1"/>
    <col min="8961" max="8961" width="22.42578125" customWidth="1"/>
    <col min="8962" max="8962" width="40.28515625" customWidth="1"/>
    <col min="8963" max="8963" width="35.28515625" customWidth="1"/>
    <col min="9217" max="9217" width="22.42578125" customWidth="1"/>
    <col min="9218" max="9218" width="40.28515625" customWidth="1"/>
    <col min="9219" max="9219" width="35.28515625" customWidth="1"/>
    <col min="9473" max="9473" width="22.42578125" customWidth="1"/>
    <col min="9474" max="9474" width="40.28515625" customWidth="1"/>
    <col min="9475" max="9475" width="35.28515625" customWidth="1"/>
    <col min="9729" max="9729" width="22.42578125" customWidth="1"/>
    <col min="9730" max="9730" width="40.28515625" customWidth="1"/>
    <col min="9731" max="9731" width="35.28515625" customWidth="1"/>
    <col min="9985" max="9985" width="22.42578125" customWidth="1"/>
    <col min="9986" max="9986" width="40.28515625" customWidth="1"/>
    <col min="9987" max="9987" width="35.28515625" customWidth="1"/>
    <col min="10241" max="10241" width="22.42578125" customWidth="1"/>
    <col min="10242" max="10242" width="40.28515625" customWidth="1"/>
    <col min="10243" max="10243" width="35.28515625" customWidth="1"/>
    <col min="10497" max="10497" width="22.42578125" customWidth="1"/>
    <col min="10498" max="10498" width="40.28515625" customWidth="1"/>
    <col min="10499" max="10499" width="35.28515625" customWidth="1"/>
    <col min="10753" max="10753" width="22.42578125" customWidth="1"/>
    <col min="10754" max="10754" width="40.28515625" customWidth="1"/>
    <col min="10755" max="10755" width="35.28515625" customWidth="1"/>
    <col min="11009" max="11009" width="22.42578125" customWidth="1"/>
    <col min="11010" max="11010" width="40.28515625" customWidth="1"/>
    <col min="11011" max="11011" width="35.28515625" customWidth="1"/>
    <col min="11265" max="11265" width="22.42578125" customWidth="1"/>
    <col min="11266" max="11266" width="40.28515625" customWidth="1"/>
    <col min="11267" max="11267" width="35.28515625" customWidth="1"/>
    <col min="11521" max="11521" width="22.42578125" customWidth="1"/>
    <col min="11522" max="11522" width="40.28515625" customWidth="1"/>
    <col min="11523" max="11523" width="35.28515625" customWidth="1"/>
    <col min="11777" max="11777" width="22.42578125" customWidth="1"/>
    <col min="11778" max="11778" width="40.28515625" customWidth="1"/>
    <col min="11779" max="11779" width="35.28515625" customWidth="1"/>
    <col min="12033" max="12033" width="22.42578125" customWidth="1"/>
    <col min="12034" max="12034" width="40.28515625" customWidth="1"/>
    <col min="12035" max="12035" width="35.28515625" customWidth="1"/>
    <col min="12289" max="12289" width="22.42578125" customWidth="1"/>
    <col min="12290" max="12290" width="40.28515625" customWidth="1"/>
    <col min="12291" max="12291" width="35.28515625" customWidth="1"/>
    <col min="12545" max="12545" width="22.42578125" customWidth="1"/>
    <col min="12546" max="12546" width="40.28515625" customWidth="1"/>
    <col min="12547" max="12547" width="35.28515625" customWidth="1"/>
    <col min="12801" max="12801" width="22.42578125" customWidth="1"/>
    <col min="12802" max="12802" width="40.28515625" customWidth="1"/>
    <col min="12803" max="12803" width="35.28515625" customWidth="1"/>
    <col min="13057" max="13057" width="22.42578125" customWidth="1"/>
    <col min="13058" max="13058" width="40.28515625" customWidth="1"/>
    <col min="13059" max="13059" width="35.28515625" customWidth="1"/>
    <col min="13313" max="13313" width="22.42578125" customWidth="1"/>
    <col min="13314" max="13314" width="40.28515625" customWidth="1"/>
    <col min="13315" max="13315" width="35.28515625" customWidth="1"/>
    <col min="13569" max="13569" width="22.42578125" customWidth="1"/>
    <col min="13570" max="13570" width="40.28515625" customWidth="1"/>
    <col min="13571" max="13571" width="35.28515625" customWidth="1"/>
    <col min="13825" max="13825" width="22.42578125" customWidth="1"/>
    <col min="13826" max="13826" width="40.28515625" customWidth="1"/>
    <col min="13827" max="13827" width="35.28515625" customWidth="1"/>
    <col min="14081" max="14081" width="22.42578125" customWidth="1"/>
    <col min="14082" max="14082" width="40.28515625" customWidth="1"/>
    <col min="14083" max="14083" width="35.28515625" customWidth="1"/>
    <col min="14337" max="14337" width="22.42578125" customWidth="1"/>
    <col min="14338" max="14338" width="40.28515625" customWidth="1"/>
    <col min="14339" max="14339" width="35.28515625" customWidth="1"/>
    <col min="14593" max="14593" width="22.42578125" customWidth="1"/>
    <col min="14594" max="14594" width="40.28515625" customWidth="1"/>
    <col min="14595" max="14595" width="35.28515625" customWidth="1"/>
    <col min="14849" max="14849" width="22.42578125" customWidth="1"/>
    <col min="14850" max="14850" width="40.28515625" customWidth="1"/>
    <col min="14851" max="14851" width="35.28515625" customWidth="1"/>
    <col min="15105" max="15105" width="22.42578125" customWidth="1"/>
    <col min="15106" max="15106" width="40.28515625" customWidth="1"/>
    <col min="15107" max="15107" width="35.28515625" customWidth="1"/>
    <col min="15361" max="15361" width="22.42578125" customWidth="1"/>
    <col min="15362" max="15362" width="40.28515625" customWidth="1"/>
    <col min="15363" max="15363" width="35.28515625" customWidth="1"/>
    <col min="15617" max="15617" width="22.42578125" customWidth="1"/>
    <col min="15618" max="15618" width="40.28515625" customWidth="1"/>
    <col min="15619" max="15619" width="35.28515625" customWidth="1"/>
    <col min="15873" max="15873" width="22.42578125" customWidth="1"/>
    <col min="15874" max="15874" width="40.28515625" customWidth="1"/>
    <col min="15875" max="15875" width="35.28515625" customWidth="1"/>
    <col min="16129" max="16129" width="22.42578125" customWidth="1"/>
    <col min="16130" max="16130" width="40.28515625" customWidth="1"/>
    <col min="16131" max="16131" width="35.28515625" customWidth="1"/>
  </cols>
  <sheetData>
    <row r="1" spans="1:10" ht="15">
      <c r="A1" s="97" t="s">
        <v>228</v>
      </c>
      <c r="B1" s="98"/>
      <c r="C1" s="99"/>
      <c r="D1" s="99"/>
      <c r="E1" s="99"/>
      <c r="F1" s="99"/>
      <c r="G1" s="99"/>
      <c r="H1" s="99"/>
      <c r="I1" s="99"/>
      <c r="J1" s="99"/>
    </row>
    <row r="2" spans="1:10" ht="15.75" thickBot="1">
      <c r="A2" s="98"/>
      <c r="B2" s="99"/>
      <c r="C2" s="99"/>
      <c r="I2" s="99"/>
      <c r="J2" s="99"/>
    </row>
    <row r="3" spans="1:10" ht="13.5" thickBot="1">
      <c r="A3" s="100" t="s">
        <v>143</v>
      </c>
      <c r="B3" s="101"/>
      <c r="C3" s="102"/>
      <c r="E3" s="99"/>
      <c r="F3" s="99"/>
      <c r="G3" s="99"/>
      <c r="J3" s="99"/>
    </row>
    <row r="4" spans="1:10">
      <c r="A4" s="103" t="s">
        <v>145</v>
      </c>
      <c r="B4" s="104" t="s">
        <v>173</v>
      </c>
      <c r="C4" s="105"/>
      <c r="E4" s="99"/>
      <c r="F4" s="100" t="s">
        <v>144</v>
      </c>
      <c r="G4" s="101"/>
      <c r="H4" s="153"/>
      <c r="J4" s="99"/>
    </row>
    <row r="5" spans="1:10">
      <c r="A5" s="103" t="s">
        <v>146</v>
      </c>
      <c r="B5" s="104" t="s">
        <v>229</v>
      </c>
      <c r="C5" s="105"/>
      <c r="E5" s="99"/>
      <c r="F5" s="108"/>
      <c r="G5" s="106" t="s">
        <v>176</v>
      </c>
      <c r="H5" s="154"/>
      <c r="J5" s="99"/>
    </row>
    <row r="6" spans="1:10" ht="13.5" thickBot="1">
      <c r="A6" s="103" t="s">
        <v>147</v>
      </c>
      <c r="B6" s="104">
        <v>2012</v>
      </c>
      <c r="C6" s="105"/>
      <c r="E6" s="99"/>
      <c r="F6" s="155"/>
      <c r="G6" s="111" t="s">
        <v>178</v>
      </c>
      <c r="H6" s="156"/>
      <c r="J6" s="99"/>
    </row>
    <row r="7" spans="1:10">
      <c r="A7" s="103" t="s">
        <v>148</v>
      </c>
      <c r="B7" s="104" t="s">
        <v>225</v>
      </c>
      <c r="C7" s="105"/>
      <c r="E7" s="99"/>
      <c r="G7" s="106"/>
      <c r="J7" s="99"/>
    </row>
    <row r="8" spans="1:10">
      <c r="A8" s="109" t="s">
        <v>150</v>
      </c>
      <c r="B8" s="110"/>
      <c r="C8" s="105"/>
    </row>
    <row r="9" spans="1:10">
      <c r="A9" s="109" t="s">
        <v>151</v>
      </c>
      <c r="B9" s="106" t="s">
        <v>179</v>
      </c>
      <c r="C9" s="105"/>
    </row>
    <row r="10" spans="1:10">
      <c r="A10" s="109" t="s">
        <v>152</v>
      </c>
      <c r="B10" s="106" t="s">
        <v>226</v>
      </c>
      <c r="C10" s="105"/>
    </row>
    <row r="11" spans="1:10">
      <c r="A11" s="109" t="s">
        <v>153</v>
      </c>
      <c r="B11" s="110">
        <v>41225</v>
      </c>
      <c r="C11" s="105"/>
    </row>
    <row r="12" spans="1:10">
      <c r="A12" s="103" t="s">
        <v>154</v>
      </c>
      <c r="B12" s="110"/>
      <c r="C12" s="105"/>
    </row>
    <row r="13" spans="1:10" ht="13.5" thickBot="1">
      <c r="A13" s="113" t="s">
        <v>155</v>
      </c>
      <c r="B13" s="111"/>
      <c r="C13" s="114"/>
    </row>
    <row r="14" spans="1:10">
      <c r="A14" s="103"/>
      <c r="B14" s="106"/>
    </row>
    <row r="15" spans="1:10" ht="13.5" thickBot="1">
      <c r="A15" s="115"/>
      <c r="B15" s="106"/>
      <c r="C15" s="106"/>
      <c r="D15" s="99"/>
      <c r="E15" s="99"/>
      <c r="F15" s="99"/>
      <c r="G15" s="99"/>
      <c r="H15" s="99"/>
      <c r="I15" s="99"/>
      <c r="J15" s="99"/>
    </row>
    <row r="16" spans="1:10" ht="13.5" thickBot="1">
      <c r="A16" s="100" t="s">
        <v>156</v>
      </c>
      <c r="B16" s="101"/>
      <c r="C16" s="101"/>
      <c r="D16" s="101"/>
      <c r="E16" s="101"/>
      <c r="F16" s="101"/>
      <c r="G16" s="101"/>
      <c r="H16" s="101"/>
      <c r="I16" s="102"/>
      <c r="J16" s="99"/>
    </row>
    <row r="17" spans="1:10">
      <c r="A17" s="100" t="s">
        <v>157</v>
      </c>
      <c r="B17" s="101"/>
      <c r="C17" s="101"/>
      <c r="D17" s="101"/>
      <c r="E17" s="101"/>
      <c r="F17" s="101"/>
      <c r="G17" s="101"/>
      <c r="H17" s="101"/>
      <c r="I17" s="102"/>
      <c r="J17" s="99"/>
    </row>
    <row r="18" spans="1:10">
      <c r="A18" s="116"/>
      <c r="B18" s="106"/>
      <c r="C18" s="106"/>
      <c r="D18" s="106"/>
      <c r="E18" s="106"/>
      <c r="F18" s="106"/>
      <c r="G18" s="106"/>
      <c r="H18" s="106"/>
      <c r="I18" s="107"/>
      <c r="J18" s="99"/>
    </row>
    <row r="19" spans="1:10">
      <c r="A19" s="116" t="s">
        <v>158</v>
      </c>
      <c r="B19" s="115" t="s">
        <v>159</v>
      </c>
      <c r="C19" s="115" t="s">
        <v>142</v>
      </c>
      <c r="D19" s="106"/>
      <c r="E19" s="106"/>
      <c r="F19" s="106"/>
      <c r="G19" s="106"/>
      <c r="H19" s="106"/>
      <c r="I19" s="107"/>
      <c r="J19" s="99"/>
    </row>
    <row r="20" spans="1:10">
      <c r="A20" s="103" t="s">
        <v>149</v>
      </c>
      <c r="B20" s="185">
        <v>41094</v>
      </c>
      <c r="C20" s="115"/>
      <c r="D20" s="106"/>
      <c r="E20" s="106"/>
      <c r="F20" s="106"/>
      <c r="G20" s="106"/>
      <c r="H20" s="106"/>
      <c r="I20" s="107"/>
      <c r="J20" s="99"/>
    </row>
    <row r="21" spans="1:10">
      <c r="A21" s="103" t="s">
        <v>160</v>
      </c>
      <c r="B21" s="157">
        <v>41202</v>
      </c>
      <c r="C21" s="106" t="s">
        <v>224</v>
      </c>
      <c r="D21" s="106"/>
      <c r="E21" s="106"/>
      <c r="F21" s="106"/>
      <c r="G21" s="106"/>
      <c r="H21" s="106"/>
      <c r="I21" s="107"/>
      <c r="J21" s="99"/>
    </row>
    <row r="22" spans="1:10">
      <c r="A22" s="103" t="s">
        <v>161</v>
      </c>
      <c r="B22" s="157"/>
      <c r="C22" s="106"/>
      <c r="D22" s="106"/>
      <c r="E22" s="106"/>
      <c r="F22" s="106"/>
      <c r="G22" s="106"/>
      <c r="H22" s="106"/>
      <c r="I22" s="107"/>
      <c r="J22" s="99"/>
    </row>
    <row r="23" spans="1:10" ht="13.5" thickBot="1">
      <c r="A23" s="103" t="s">
        <v>162</v>
      </c>
      <c r="B23" s="271">
        <v>41225</v>
      </c>
      <c r="C23" s="111" t="s">
        <v>227</v>
      </c>
      <c r="D23" s="111"/>
      <c r="E23" s="111"/>
      <c r="F23" s="111"/>
      <c r="G23" s="111"/>
      <c r="H23" s="111"/>
      <c r="I23" s="112"/>
      <c r="J23" s="99"/>
    </row>
    <row r="24" spans="1:10">
      <c r="A24" s="100" t="s">
        <v>163</v>
      </c>
      <c r="B24" s="101"/>
      <c r="C24" s="101"/>
      <c r="D24" s="101"/>
      <c r="E24" s="101"/>
      <c r="F24" s="101"/>
      <c r="G24" s="101"/>
      <c r="H24" s="101"/>
      <c r="I24" s="102"/>
      <c r="J24" s="99"/>
    </row>
    <row r="25" spans="1:10">
      <c r="A25" s="116"/>
      <c r="B25" s="106"/>
      <c r="C25" s="106"/>
      <c r="D25" s="106"/>
      <c r="E25" s="106"/>
      <c r="F25" s="106"/>
      <c r="G25" s="106"/>
      <c r="H25" s="106"/>
      <c r="I25" s="107"/>
      <c r="J25" s="99"/>
    </row>
    <row r="26" spans="1:10">
      <c r="A26" s="116" t="s">
        <v>164</v>
      </c>
      <c r="B26" s="117" t="s">
        <v>165</v>
      </c>
      <c r="C26" s="117" t="s">
        <v>166</v>
      </c>
      <c r="D26" s="115" t="s">
        <v>142</v>
      </c>
      <c r="E26" s="117" t="s">
        <v>167</v>
      </c>
      <c r="F26" s="117" t="s">
        <v>166</v>
      </c>
      <c r="G26" s="115" t="s">
        <v>142</v>
      </c>
      <c r="H26" s="115" t="s">
        <v>168</v>
      </c>
      <c r="I26" s="107"/>
      <c r="J26" s="99"/>
    </row>
    <row r="27" spans="1:10">
      <c r="A27" s="118"/>
      <c r="B27" s="106"/>
      <c r="C27" s="106"/>
      <c r="D27" s="106"/>
      <c r="E27" s="106"/>
      <c r="F27" s="106"/>
      <c r="G27" s="106"/>
      <c r="H27" s="106"/>
      <c r="I27" s="107"/>
      <c r="J27" s="99"/>
    </row>
    <row r="28" spans="1:10" ht="39.75" customHeight="1">
      <c r="A28" s="118"/>
      <c r="B28" s="162"/>
      <c r="C28" s="106"/>
      <c r="D28" s="106"/>
      <c r="E28" s="106"/>
      <c r="F28" s="106"/>
      <c r="G28" s="106"/>
      <c r="H28" s="106"/>
      <c r="I28" s="107"/>
      <c r="J28" s="99"/>
    </row>
    <row r="29" spans="1:10">
      <c r="A29" s="118"/>
      <c r="B29" s="106"/>
      <c r="C29" s="106"/>
      <c r="D29" s="120"/>
      <c r="E29" s="106"/>
      <c r="F29" s="119"/>
      <c r="G29" s="120"/>
      <c r="H29" s="106"/>
      <c r="I29" s="107"/>
      <c r="J29" s="121"/>
    </row>
    <row r="30" spans="1:10">
      <c r="A30" s="118"/>
      <c r="B30" s="106"/>
      <c r="C30" s="119"/>
      <c r="D30" s="120"/>
      <c r="E30" s="106"/>
      <c r="F30" s="119"/>
      <c r="G30" s="120"/>
      <c r="H30" s="106"/>
      <c r="I30" s="122"/>
      <c r="J30" s="123"/>
    </row>
    <row r="31" spans="1:10">
      <c r="A31" s="103"/>
      <c r="B31" s="106"/>
      <c r="C31" s="119"/>
      <c r="D31" s="120"/>
      <c r="E31" s="106"/>
      <c r="F31" s="119"/>
      <c r="G31" s="120"/>
      <c r="H31" s="106"/>
      <c r="I31" s="122"/>
      <c r="J31" s="99"/>
    </row>
    <row r="32" spans="1:10">
      <c r="A32" s="103"/>
      <c r="B32" s="106"/>
      <c r="C32" s="119"/>
      <c r="D32" s="120"/>
      <c r="E32" s="106"/>
      <c r="F32" s="119"/>
      <c r="G32" s="120"/>
      <c r="H32" s="106"/>
      <c r="I32" s="122"/>
      <c r="J32" s="99"/>
    </row>
    <row r="33" spans="1:10">
      <c r="A33" s="103"/>
      <c r="B33" s="106"/>
      <c r="C33" s="119"/>
      <c r="D33" s="120"/>
      <c r="E33" s="106"/>
      <c r="F33" s="119"/>
      <c r="G33" s="120"/>
      <c r="H33" s="106"/>
      <c r="I33" s="122"/>
      <c r="J33" s="99"/>
    </row>
    <row r="34" spans="1:10">
      <c r="A34" s="116"/>
      <c r="B34" s="115"/>
      <c r="C34" s="117"/>
      <c r="D34" s="117"/>
      <c r="E34" s="115"/>
      <c r="F34" s="115"/>
      <c r="G34" s="106"/>
      <c r="H34" s="106"/>
      <c r="I34" s="124"/>
      <c r="J34" s="99"/>
    </row>
    <row r="35" spans="1:10">
      <c r="A35" s="116"/>
      <c r="B35" s="106"/>
      <c r="C35" s="125"/>
      <c r="D35" s="120"/>
      <c r="E35" s="106"/>
      <c r="F35" s="106"/>
      <c r="G35" s="106"/>
      <c r="H35" s="106"/>
      <c r="I35" s="122"/>
      <c r="J35" s="99"/>
    </row>
    <row r="36" spans="1:10">
      <c r="A36" s="116"/>
      <c r="B36" s="106"/>
      <c r="C36" s="125"/>
      <c r="D36" s="120"/>
      <c r="E36" s="106"/>
      <c r="F36" s="106"/>
      <c r="G36" s="106"/>
      <c r="H36" s="106"/>
      <c r="I36" s="122"/>
      <c r="J36" s="99"/>
    </row>
    <row r="37" spans="1:10">
      <c r="A37" s="116"/>
      <c r="B37" s="106"/>
      <c r="C37" s="125"/>
      <c r="D37" s="120"/>
      <c r="E37" s="106"/>
      <c r="F37" s="106"/>
      <c r="G37" s="106"/>
      <c r="H37" s="106"/>
      <c r="I37" s="122"/>
      <c r="J37" s="99"/>
    </row>
    <row r="38" spans="1:10">
      <c r="A38" s="103"/>
      <c r="B38" s="106"/>
      <c r="C38" s="106"/>
      <c r="D38" s="106"/>
      <c r="E38" s="106"/>
      <c r="F38" s="106"/>
      <c r="G38" s="106"/>
      <c r="H38" s="106"/>
      <c r="I38" s="107"/>
      <c r="J38" s="99"/>
    </row>
    <row r="39" spans="1:10">
      <c r="A39" s="116"/>
      <c r="B39" s="106"/>
      <c r="C39" s="106"/>
      <c r="D39" s="106"/>
      <c r="E39" s="106"/>
      <c r="F39" s="106"/>
      <c r="G39" s="106"/>
      <c r="H39" s="106"/>
      <c r="I39" s="107"/>
      <c r="J39" s="99"/>
    </row>
    <row r="40" spans="1:10">
      <c r="A40" s="103"/>
      <c r="B40" s="106"/>
      <c r="C40" s="106"/>
      <c r="D40" s="126"/>
      <c r="E40" s="106"/>
      <c r="F40" s="106"/>
      <c r="G40" s="106"/>
      <c r="H40" s="106"/>
      <c r="I40" s="107"/>
      <c r="J40" s="99"/>
    </row>
    <row r="41" spans="1:10" ht="13.5" thickBot="1">
      <c r="A41" s="127"/>
      <c r="B41" s="111"/>
      <c r="C41" s="111"/>
      <c r="D41" s="111"/>
      <c r="E41" s="111"/>
      <c r="F41" s="111"/>
      <c r="G41" s="111"/>
      <c r="H41" s="111"/>
      <c r="I41" s="112"/>
      <c r="J41" s="99"/>
    </row>
    <row r="42" spans="1:10">
      <c r="A42" s="100" t="s">
        <v>169</v>
      </c>
      <c r="B42" s="128"/>
      <c r="C42" s="128"/>
      <c r="D42" s="101"/>
      <c r="E42" s="101"/>
      <c r="F42" s="101"/>
      <c r="G42" s="129"/>
      <c r="H42" s="130"/>
      <c r="I42" s="102"/>
      <c r="J42" s="99"/>
    </row>
    <row r="43" spans="1:10">
      <c r="A43" s="131"/>
      <c r="B43" s="132"/>
      <c r="C43" s="133"/>
      <c r="D43" s="106"/>
      <c r="E43" s="106"/>
      <c r="F43" s="106"/>
      <c r="G43" s="119"/>
      <c r="H43" s="120"/>
      <c r="I43" s="107"/>
      <c r="J43" s="99"/>
    </row>
    <row r="44" spans="1:10">
      <c r="A44" s="148" t="s">
        <v>170</v>
      </c>
      <c r="B44" s="149" t="s">
        <v>171</v>
      </c>
      <c r="C44" s="150" t="s">
        <v>172</v>
      </c>
      <c r="D44" s="106"/>
      <c r="E44" s="106"/>
      <c r="F44" s="106"/>
      <c r="G44" s="119"/>
      <c r="H44" s="120"/>
      <c r="I44" s="107"/>
      <c r="J44" s="99"/>
    </row>
    <row r="45" spans="1:10">
      <c r="A45" s="144" t="s">
        <v>72</v>
      </c>
      <c r="B45" s="145" t="s">
        <v>174</v>
      </c>
      <c r="C45" s="146">
        <v>41089</v>
      </c>
      <c r="D45" s="147"/>
      <c r="E45" s="106"/>
      <c r="F45" s="106"/>
      <c r="G45" s="119"/>
      <c r="H45" s="120"/>
      <c r="I45" s="107"/>
      <c r="J45" s="99"/>
    </row>
    <row r="46" spans="1:10">
      <c r="A46" s="144" t="s">
        <v>175</v>
      </c>
      <c r="B46" s="145" t="s">
        <v>182</v>
      </c>
      <c r="C46" s="146">
        <v>41089</v>
      </c>
      <c r="D46" s="147"/>
      <c r="E46" s="106"/>
      <c r="F46" s="106"/>
      <c r="G46" s="119"/>
      <c r="H46" s="120"/>
      <c r="I46" s="107"/>
      <c r="J46" s="99"/>
    </row>
    <row r="47" spans="1:10">
      <c r="A47" s="134"/>
      <c r="B47" s="135"/>
      <c r="C47" s="106"/>
      <c r="D47" s="106"/>
      <c r="E47" s="106"/>
      <c r="F47" s="106"/>
      <c r="G47" s="119"/>
      <c r="H47" s="120"/>
      <c r="I47" s="107"/>
      <c r="J47" s="99"/>
    </row>
    <row r="48" spans="1:10">
      <c r="A48" s="136"/>
      <c r="B48" s="135"/>
      <c r="C48" s="106"/>
      <c r="D48" s="106"/>
      <c r="E48" s="106"/>
      <c r="F48" s="106"/>
      <c r="G48" s="119"/>
      <c r="H48" s="120"/>
      <c r="I48" s="107"/>
      <c r="J48" s="99"/>
    </row>
    <row r="49" spans="1:10" ht="13.5" thickBot="1">
      <c r="A49" s="137"/>
      <c r="B49" s="138"/>
      <c r="C49" s="111"/>
      <c r="D49" s="111"/>
      <c r="E49" s="111"/>
      <c r="F49" s="111"/>
      <c r="G49" s="139"/>
      <c r="H49" s="140"/>
      <c r="I49" s="112"/>
      <c r="J49" s="99"/>
    </row>
    <row r="50" spans="1:10">
      <c r="A50" s="141"/>
      <c r="B50" s="106"/>
      <c r="C50" s="106"/>
      <c r="D50" s="99"/>
      <c r="E50" s="99"/>
      <c r="F50" s="99"/>
      <c r="G50" s="142"/>
      <c r="H50" s="143"/>
      <c r="I50" s="99"/>
      <c r="J50" s="99"/>
    </row>
  </sheetData>
  <conditionalFormatting sqref="B7">
    <cfRule type="expression" dxfId="1" priority="2" stopIfTrue="1">
      <formula>B13="please fill in reasons for changes now"</formula>
    </cfRule>
  </conditionalFormatting>
  <conditionalFormatting sqref="B13">
    <cfRule type="cellIs" dxfId="0" priority="1" stopIfTrue="1" operator="equal">
      <formula>"PLEASE FILL IN REASONS FOR CHANGES NOW"</formula>
    </cfRule>
  </conditionalFormatting>
  <dataValidations count="1">
    <dataValidation type="list" errorStyle="information" allowBlank="1" showInputMessage="1" showErrorMessage="1" error="The data you entered is not in the pick list" prompt="What is the status of this spreadsheet ?"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"draft1, draft2, draft3, final"</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B191"/>
  <sheetViews>
    <sheetView zoomScale="80" zoomScaleNormal="80" workbookViewId="0">
      <pane xSplit="9480" topLeftCell="M1" activePane="topRight"/>
      <selection activeCell="A194" sqref="A194:XFD412"/>
      <selection pane="topRight" activeCell="R8" sqref="R8"/>
    </sheetView>
  </sheetViews>
  <sheetFormatPr defaultColWidth="11.42578125" defaultRowHeight="12.75"/>
  <cols>
    <col min="1" max="1" width="13.85546875" customWidth="1"/>
    <col min="2" max="25" width="10.5703125" customWidth="1"/>
  </cols>
  <sheetData>
    <row r="1" spans="1:27" s="9" customFormat="1" ht="18">
      <c r="A1" s="27" t="s">
        <v>69</v>
      </c>
    </row>
    <row r="2" spans="1:27" s="9" customFormat="1"/>
    <row r="3" spans="1:27" s="9" customFormat="1">
      <c r="A3" s="9" t="s">
        <v>70</v>
      </c>
      <c r="B3" s="206">
        <v>41083.085613425923</v>
      </c>
    </row>
    <row r="4" spans="1:27" s="9" customFormat="1">
      <c r="A4" s="9" t="s">
        <v>64</v>
      </c>
      <c r="B4" s="206">
        <v>41089.605656111111</v>
      </c>
    </row>
    <row r="5" spans="1:27" s="9" customFormat="1">
      <c r="A5" s="9" t="s">
        <v>71</v>
      </c>
      <c r="B5" s="9" t="s">
        <v>72</v>
      </c>
    </row>
    <row r="6" spans="1:27" s="9" customFormat="1"/>
    <row r="7" spans="1:27" s="9" customFormat="1">
      <c r="A7" s="9" t="s">
        <v>65</v>
      </c>
      <c r="B7" s="152" t="s">
        <v>82</v>
      </c>
    </row>
    <row r="8" spans="1:27" s="9" customFormat="1">
      <c r="A8" s="9" t="s">
        <v>74</v>
      </c>
      <c r="B8" s="165" t="s">
        <v>75</v>
      </c>
    </row>
    <row r="9" spans="1:27" s="9" customFormat="1"/>
    <row r="10" spans="1:27" s="9" customFormat="1">
      <c r="B10" s="161" t="s">
        <v>181</v>
      </c>
      <c r="C10" s="34"/>
      <c r="D10" s="34"/>
      <c r="E10" s="34"/>
      <c r="F10" s="34"/>
      <c r="G10" s="34"/>
      <c r="H10" s="34"/>
    </row>
    <row r="11" spans="1:27" s="9" customFormat="1">
      <c r="A11" s="31"/>
      <c r="B11" s="31"/>
      <c r="C11" s="31"/>
      <c r="D11" s="31"/>
      <c r="E11" s="31"/>
      <c r="F11" s="31"/>
      <c r="G11" s="151"/>
      <c r="H11" s="151"/>
    </row>
    <row r="12" spans="1:27" s="9" customFormat="1">
      <c r="A12" s="30"/>
      <c r="B12" s="30"/>
      <c r="C12" s="30"/>
      <c r="D12" s="30"/>
      <c r="E12" s="30"/>
      <c r="F12" s="30"/>
      <c r="G12" s="35"/>
      <c r="H12" s="35"/>
      <c r="I12" s="35"/>
      <c r="J12" s="35"/>
      <c r="K12" s="35"/>
      <c r="L12" s="35"/>
      <c r="M12" s="35"/>
      <c r="N12" s="35"/>
      <c r="O12" s="35"/>
      <c r="P12" s="35"/>
      <c r="Q12" s="35"/>
      <c r="R12" s="35"/>
      <c r="S12" s="35"/>
      <c r="T12" s="35"/>
      <c r="U12" s="96"/>
      <c r="V12" s="35"/>
      <c r="W12" s="35"/>
    </row>
    <row r="13" spans="1:27" s="9" customFormat="1">
      <c r="A13" s="28" t="s">
        <v>77</v>
      </c>
      <c r="B13" s="28" t="s">
        <v>43</v>
      </c>
      <c r="C13" s="28" t="s">
        <v>52</v>
      </c>
      <c r="D13" s="28" t="s">
        <v>53</v>
      </c>
      <c r="E13" s="28" t="s">
        <v>54</v>
      </c>
      <c r="F13" s="28" t="s">
        <v>55</v>
      </c>
      <c r="G13" s="28" t="s">
        <v>44</v>
      </c>
      <c r="H13" s="28" t="s">
        <v>56</v>
      </c>
      <c r="I13" s="28" t="s">
        <v>57</v>
      </c>
      <c r="J13" s="28" t="s">
        <v>58</v>
      </c>
      <c r="K13" s="28" t="s">
        <v>59</v>
      </c>
      <c r="L13" s="28" t="s">
        <v>45</v>
      </c>
      <c r="M13" s="28" t="s">
        <v>46</v>
      </c>
      <c r="N13" s="28" t="s">
        <v>47</v>
      </c>
      <c r="O13" s="28" t="s">
        <v>48</v>
      </c>
      <c r="P13" s="28" t="s">
        <v>49</v>
      </c>
      <c r="Q13" s="28" t="s">
        <v>50</v>
      </c>
      <c r="R13" s="28" t="s">
        <v>62</v>
      </c>
      <c r="S13" s="28" t="s">
        <v>67</v>
      </c>
      <c r="T13" s="28" t="s">
        <v>78</v>
      </c>
      <c r="U13" s="28" t="s">
        <v>79</v>
      </c>
      <c r="V13" s="28" t="s">
        <v>80</v>
      </c>
      <c r="W13" s="28" t="s">
        <v>81</v>
      </c>
      <c r="X13" s="235">
        <v>2012</v>
      </c>
      <c r="Y13" s="235">
        <v>2013</v>
      </c>
      <c r="AA13" s="239" t="s">
        <v>212</v>
      </c>
    </row>
    <row r="14" spans="1:27" s="9" customFormat="1">
      <c r="A14" s="28" t="s">
        <v>7</v>
      </c>
      <c r="B14" s="29">
        <f>C14/(1+'World Bank'!E12/100)</f>
        <v>202719.12838091183</v>
      </c>
      <c r="C14" s="29">
        <f>D14/(1+'World Bank'!F12/100)</f>
        <v>206435.12061933748</v>
      </c>
      <c r="D14" s="29">
        <f>E14/(1+'World Bank'!G12/100)</f>
        <v>209594.92972284043</v>
      </c>
      <c r="E14" s="29">
        <f>F14/(1+'World Bank'!H12/100)</f>
        <v>207578.89249425079</v>
      </c>
      <c r="F14" s="29">
        <f>G14/(1+'World Bank'!I12/100)</f>
        <v>214277.40413014771</v>
      </c>
      <c r="G14" s="207">
        <v>219387.4</v>
      </c>
      <c r="H14" s="207">
        <v>222512.3</v>
      </c>
      <c r="I14" s="207">
        <v>230822.9</v>
      </c>
      <c r="J14" s="207">
        <v>235275.3</v>
      </c>
      <c r="K14" s="207">
        <v>243603.3</v>
      </c>
      <c r="L14" s="207">
        <v>252543</v>
      </c>
      <c r="M14" s="207">
        <v>254582.8</v>
      </c>
      <c r="N14" s="207">
        <v>258044.79999999999</v>
      </c>
      <c r="O14" s="207">
        <v>260126.2</v>
      </c>
      <c r="P14" s="207">
        <v>268625.7</v>
      </c>
      <c r="Q14" s="207">
        <v>273352.7</v>
      </c>
      <c r="R14" s="207">
        <v>280782.7</v>
      </c>
      <c r="S14" s="207">
        <v>288980.90000000002</v>
      </c>
      <c r="T14" s="207">
        <v>291783</v>
      </c>
      <c r="U14" s="207">
        <v>283610.59999999998</v>
      </c>
      <c r="V14" s="207">
        <v>289957.09999999998</v>
      </c>
      <c r="W14" s="207">
        <v>295523</v>
      </c>
      <c r="X14" s="207">
        <v>295469.09999999998</v>
      </c>
      <c r="Y14" s="207">
        <v>299142.90000000002</v>
      </c>
      <c r="AA14" s="186">
        <f>V14/U14-1</f>
        <v>2.2377513393363913E-2</v>
      </c>
    </row>
    <row r="15" spans="1:27" s="9" customFormat="1">
      <c r="A15" s="28" t="s">
        <v>30</v>
      </c>
      <c r="B15" s="29">
        <f>C15/(1+'World Bank'!E13/100)</f>
        <v>16307.915093525586</v>
      </c>
      <c r="C15" s="29">
        <f>D15/(1+'World Bank'!F13/100)</f>
        <v>14930.653735527787</v>
      </c>
      <c r="D15" s="29">
        <f>E15/(1+'World Bank'!G13/100)</f>
        <v>13844.838686175895</v>
      </c>
      <c r="E15" s="29">
        <f>F15/(1+'World Bank'!H13/100)</f>
        <v>13639.905337108428</v>
      </c>
      <c r="F15" s="29">
        <f>G15/(1+'World Bank'!I13/100)</f>
        <v>13887.880311027084</v>
      </c>
      <c r="G15" s="207">
        <v>14285.1</v>
      </c>
      <c r="H15" s="207">
        <v>12942.7</v>
      </c>
      <c r="I15" s="207">
        <v>12221</v>
      </c>
      <c r="J15" s="207">
        <v>12710.7</v>
      </c>
      <c r="K15" s="207">
        <v>13275</v>
      </c>
      <c r="L15" s="207">
        <v>14035.1</v>
      </c>
      <c r="M15" s="207">
        <v>14617.8</v>
      </c>
      <c r="N15" s="207">
        <v>15297.5</v>
      </c>
      <c r="O15" s="207">
        <v>16139.7</v>
      </c>
      <c r="P15" s="207">
        <v>17228.900000000001</v>
      </c>
      <c r="Q15" s="207">
        <v>18324.3</v>
      </c>
      <c r="R15" s="207">
        <v>19517.3</v>
      </c>
      <c r="S15" s="207">
        <v>20775.900000000001</v>
      </c>
      <c r="T15" s="207">
        <v>22062</v>
      </c>
      <c r="U15" s="207">
        <v>20853.8</v>
      </c>
      <c r="V15" s="207">
        <v>20935.7</v>
      </c>
      <c r="W15" s="207">
        <v>21285.1</v>
      </c>
      <c r="X15" s="207">
        <v>21391.200000000001</v>
      </c>
      <c r="Y15" s="207">
        <v>21805</v>
      </c>
      <c r="AA15" s="186">
        <f t="shared" ref="AA15:AA44" si="0">V15/U15-1</f>
        <v>3.9273417794358778E-3</v>
      </c>
    </row>
    <row r="16" spans="1:27" s="9" customFormat="1">
      <c r="A16" s="28" t="s">
        <v>8</v>
      </c>
      <c r="B16" s="29">
        <f>C16/(1+'World Bank'!E15/100)</f>
        <v>61082.381869524346</v>
      </c>
      <c r="C16" s="29">
        <f>D16/(1+'World Bank'!F15/100)</f>
        <v>53989.678082687846</v>
      </c>
      <c r="D16" s="29">
        <f>E16/(1+'World Bank'!G15/100)</f>
        <v>53711.53283614511</v>
      </c>
      <c r="E16" s="29">
        <f>F16/(1+'World Bank'!H15/100)</f>
        <v>53745.24741148371</v>
      </c>
      <c r="F16" s="29">
        <f>G16/(1+'World Bank'!I15/100)</f>
        <v>54937.900514082903</v>
      </c>
      <c r="G16" s="207">
        <v>58204</v>
      </c>
      <c r="H16" s="207">
        <v>60846.2</v>
      </c>
      <c r="I16" s="207">
        <v>60327.5</v>
      </c>
      <c r="J16" s="207">
        <v>60185.1</v>
      </c>
      <c r="K16" s="207">
        <v>61195.8</v>
      </c>
      <c r="L16" s="207">
        <v>63757.3</v>
      </c>
      <c r="M16" s="207">
        <v>65732.100000000006</v>
      </c>
      <c r="N16" s="207">
        <v>67144.800000000003</v>
      </c>
      <c r="O16" s="207">
        <v>69673.600000000006</v>
      </c>
      <c r="P16" s="207">
        <v>72978</v>
      </c>
      <c r="Q16" s="207">
        <v>77905.8</v>
      </c>
      <c r="R16" s="207">
        <v>83375</v>
      </c>
      <c r="S16" s="207">
        <v>88156.7</v>
      </c>
      <c r="T16" s="207">
        <v>90888.7</v>
      </c>
      <c r="U16" s="207">
        <v>86621.3</v>
      </c>
      <c r="V16" s="207">
        <v>88993.8</v>
      </c>
      <c r="W16" s="207">
        <v>90466.6</v>
      </c>
      <c r="X16" s="207">
        <v>90455.4</v>
      </c>
      <c r="Y16" s="207">
        <v>91846.2</v>
      </c>
      <c r="AA16" s="186">
        <f t="shared" si="0"/>
        <v>2.7389337264621894E-2</v>
      </c>
    </row>
    <row r="17" spans="1:27" s="9" customFormat="1">
      <c r="A17" s="28" t="s">
        <v>9</v>
      </c>
      <c r="B17" s="207">
        <v>134345.20000000001</v>
      </c>
      <c r="C17" s="207">
        <v>136092.20000000001</v>
      </c>
      <c r="D17" s="207">
        <v>138780.70000000001</v>
      </c>
      <c r="E17" s="207">
        <v>138656.29999999999</v>
      </c>
      <c r="F17" s="207">
        <v>146317.6</v>
      </c>
      <c r="G17" s="207">
        <v>150802.5</v>
      </c>
      <c r="H17" s="207">
        <v>155077.1</v>
      </c>
      <c r="I17" s="207">
        <v>160037.1</v>
      </c>
      <c r="J17" s="207">
        <v>163494.70000000001</v>
      </c>
      <c r="K17" s="207">
        <v>167680.9</v>
      </c>
      <c r="L17" s="207">
        <v>173597.8</v>
      </c>
      <c r="M17" s="207">
        <v>174821.3</v>
      </c>
      <c r="N17" s="207">
        <v>175635.7</v>
      </c>
      <c r="O17" s="207">
        <v>176309.9</v>
      </c>
      <c r="P17" s="207">
        <v>180358.8</v>
      </c>
      <c r="Q17" s="207">
        <v>184768.9</v>
      </c>
      <c r="R17" s="207">
        <v>191041.2</v>
      </c>
      <c r="S17" s="207">
        <v>194065.9</v>
      </c>
      <c r="T17" s="207">
        <v>192544.7</v>
      </c>
      <c r="U17" s="207">
        <v>181312.2</v>
      </c>
      <c r="V17" s="207">
        <v>183661.3</v>
      </c>
      <c r="W17" s="207">
        <v>185493.2</v>
      </c>
      <c r="X17" s="207">
        <v>187606.39999999999</v>
      </c>
      <c r="Y17" s="207">
        <v>190218.4</v>
      </c>
      <c r="AA17" s="186">
        <f t="shared" si="0"/>
        <v>1.2956105546124252E-2</v>
      </c>
    </row>
    <row r="18" spans="1:27" s="9" customFormat="1">
      <c r="A18" s="28" t="s">
        <v>84</v>
      </c>
      <c r="B18" s="29">
        <f>C18/(1+'World Bank'!E19/100)</f>
        <v>1689918.2561799998</v>
      </c>
      <c r="C18" s="207">
        <v>1776243.7</v>
      </c>
      <c r="D18" s="207">
        <v>1810203.5</v>
      </c>
      <c r="E18" s="207">
        <v>1792063.5</v>
      </c>
      <c r="F18" s="207">
        <v>1836358.8</v>
      </c>
      <c r="G18" s="207">
        <v>1867154.6</v>
      </c>
      <c r="H18" s="207">
        <v>1881919.7</v>
      </c>
      <c r="I18" s="207">
        <v>1914613.9</v>
      </c>
      <c r="J18" s="207">
        <v>1950261.2</v>
      </c>
      <c r="K18" s="207">
        <v>1986752.1</v>
      </c>
      <c r="L18" s="207">
        <v>2047500</v>
      </c>
      <c r="M18" s="207">
        <v>2078506.7</v>
      </c>
      <c r="N18" s="207">
        <v>2078717.7</v>
      </c>
      <c r="O18" s="207">
        <v>2070913.3</v>
      </c>
      <c r="P18" s="207">
        <v>2094959.3</v>
      </c>
      <c r="Q18" s="207">
        <v>2109302.6</v>
      </c>
      <c r="R18" s="207">
        <v>2187346.7999999998</v>
      </c>
      <c r="S18" s="207">
        <v>2258852.1</v>
      </c>
      <c r="T18" s="207">
        <v>2283320</v>
      </c>
      <c r="U18" s="207">
        <v>2166253.7000000002</v>
      </c>
      <c r="V18" s="207">
        <v>2246196.2999999998</v>
      </c>
      <c r="W18" s="207">
        <v>2313483.1</v>
      </c>
      <c r="X18" s="207">
        <v>2329289.7000000002</v>
      </c>
      <c r="Y18" s="207">
        <v>2368291.2999999998</v>
      </c>
      <c r="AA18" s="186">
        <f t="shared" si="0"/>
        <v>3.690361844505996E-2</v>
      </c>
    </row>
    <row r="19" spans="1:27" s="9" customFormat="1">
      <c r="A19" s="28" t="s">
        <v>10</v>
      </c>
      <c r="B19" s="29">
        <f>C19/(1+'World Bank'!E39/100)</f>
        <v>6220.1524553933286</v>
      </c>
      <c r="C19" s="29">
        <f>D19/(1+'World Bank'!F39/100)</f>
        <v>5722.5499876261392</v>
      </c>
      <c r="D19" s="29">
        <f>E19/(1+'World Bank'!G39/100)</f>
        <v>4511.1630544084046</v>
      </c>
      <c r="E19" s="207">
        <v>4252.2</v>
      </c>
      <c r="F19" s="207">
        <v>4182.3999999999996</v>
      </c>
      <c r="G19" s="207">
        <v>4455.5</v>
      </c>
      <c r="H19" s="207">
        <v>4717.8999999999996</v>
      </c>
      <c r="I19" s="207">
        <v>5271.6</v>
      </c>
      <c r="J19" s="207">
        <v>5630.6</v>
      </c>
      <c r="K19" s="207">
        <v>5615.3</v>
      </c>
      <c r="L19" s="207">
        <v>6159.8</v>
      </c>
      <c r="M19" s="207">
        <v>6546.8</v>
      </c>
      <c r="N19" s="207">
        <v>6976.3</v>
      </c>
      <c r="O19" s="207">
        <v>7518</v>
      </c>
      <c r="P19" s="207">
        <v>7994.9</v>
      </c>
      <c r="Q19" s="207">
        <v>8702.7000000000007</v>
      </c>
      <c r="R19" s="207">
        <v>9581.4</v>
      </c>
      <c r="S19" s="207">
        <v>10299.299999999999</v>
      </c>
      <c r="T19" s="207">
        <v>9921.2000000000007</v>
      </c>
      <c r="U19" s="207">
        <v>8506.7000000000007</v>
      </c>
      <c r="V19" s="207">
        <v>8699.2000000000007</v>
      </c>
      <c r="W19" s="207">
        <v>9363.5</v>
      </c>
      <c r="X19" s="207">
        <v>9514.7999999999993</v>
      </c>
      <c r="Y19" s="207">
        <v>9875.5</v>
      </c>
      <c r="AA19" s="186">
        <f t="shared" si="0"/>
        <v>2.2629221672328947E-2</v>
      </c>
    </row>
    <row r="20" spans="1:27" s="9" customFormat="1">
      <c r="A20" s="28" t="s">
        <v>14</v>
      </c>
      <c r="B20" s="29">
        <f>C20/(1+'World Bank'!E22/100)</f>
        <v>52816.157337854085</v>
      </c>
      <c r="C20" s="29">
        <f>D20/(1+'World Bank'!F22/100)</f>
        <v>53835.257356858216</v>
      </c>
      <c r="D20" s="29">
        <f>E20/(1+'World Bank'!G22/100)</f>
        <v>55635.167831599327</v>
      </c>
      <c r="E20" s="29">
        <f>F20/(1+'World Bank'!H22/100)</f>
        <v>57133.144947768822</v>
      </c>
      <c r="F20" s="29">
        <f>G20/(1+'World Bank'!I22/100)</f>
        <v>60421.640832621932</v>
      </c>
      <c r="G20" s="207">
        <v>66242.899999999994</v>
      </c>
      <c r="H20" s="207">
        <v>73691.5</v>
      </c>
      <c r="I20" s="207">
        <v>81736.600000000006</v>
      </c>
      <c r="J20" s="207">
        <v>88112.4</v>
      </c>
      <c r="K20" s="207">
        <v>96849.5</v>
      </c>
      <c r="L20" s="207">
        <v>105853.9</v>
      </c>
      <c r="M20" s="207">
        <v>110927.1</v>
      </c>
      <c r="N20" s="207">
        <v>117442</v>
      </c>
      <c r="O20" s="207">
        <v>122327</v>
      </c>
      <c r="P20" s="207">
        <v>127841.1</v>
      </c>
      <c r="Q20" s="207">
        <v>134667.4</v>
      </c>
      <c r="R20" s="207">
        <v>141820.5</v>
      </c>
      <c r="S20" s="207">
        <v>149170.1</v>
      </c>
      <c r="T20" s="207">
        <v>144736.6</v>
      </c>
      <c r="U20" s="207">
        <v>134613</v>
      </c>
      <c r="V20" s="207">
        <v>134035</v>
      </c>
      <c r="W20" s="207">
        <v>134979.9</v>
      </c>
      <c r="X20" s="207">
        <v>135701.29999999999</v>
      </c>
      <c r="Y20" s="207">
        <v>138287.9</v>
      </c>
      <c r="AA20" s="186">
        <f t="shared" si="0"/>
        <v>-4.2937903471432781E-3</v>
      </c>
    </row>
    <row r="21" spans="1:27" s="9" customFormat="1">
      <c r="A21" s="28" t="s">
        <v>11</v>
      </c>
      <c r="B21" s="29">
        <f>C21/(1+'World Bank'!E20/100)</f>
        <v>110428.76822004402</v>
      </c>
      <c r="C21" s="29">
        <f>D21/(1+'World Bank'!F20/100)</f>
        <v>113852.06003663405</v>
      </c>
      <c r="D21" s="29">
        <f>E21/(1+'World Bank'!G20/100)</f>
        <v>114649.02445676969</v>
      </c>
      <c r="E21" s="29">
        <f>F21/(1+'World Bank'!H20/100)</f>
        <v>112814.64006563398</v>
      </c>
      <c r="F21" s="29">
        <f>G21/(1+'World Bank'!I20/100)</f>
        <v>115070.93286780936</v>
      </c>
      <c r="G21" s="207">
        <v>117487.1</v>
      </c>
      <c r="H21" s="207">
        <v>120257.9</v>
      </c>
      <c r="I21" s="207">
        <v>124632.4</v>
      </c>
      <c r="J21" s="207">
        <v>128824.7</v>
      </c>
      <c r="K21" s="207">
        <v>133230</v>
      </c>
      <c r="L21" s="207">
        <v>137929.5</v>
      </c>
      <c r="M21" s="207">
        <v>143717.70000000001</v>
      </c>
      <c r="N21" s="207">
        <v>148661.5</v>
      </c>
      <c r="O21" s="207">
        <v>157498.20000000001</v>
      </c>
      <c r="P21" s="207">
        <v>164377.20000000001</v>
      </c>
      <c r="Q21" s="207">
        <v>168125.7</v>
      </c>
      <c r="R21" s="207">
        <v>177444.8</v>
      </c>
      <c r="S21" s="207">
        <v>182761.4</v>
      </c>
      <c r="T21" s="207">
        <v>182474.7</v>
      </c>
      <c r="U21" s="207">
        <v>176543.2</v>
      </c>
      <c r="V21" s="207">
        <v>170334.6</v>
      </c>
      <c r="W21" s="207">
        <v>158569.20000000001</v>
      </c>
      <c r="X21" s="207">
        <v>151053.79999999999</v>
      </c>
      <c r="Y21" s="207">
        <v>151047.79999999999</v>
      </c>
      <c r="AA21" s="186">
        <f t="shared" si="0"/>
        <v>-3.5167596373012366E-2</v>
      </c>
    </row>
    <row r="22" spans="1:27" s="9" customFormat="1">
      <c r="A22" s="28" t="s">
        <v>12</v>
      </c>
      <c r="B22" s="207">
        <v>468206.2</v>
      </c>
      <c r="C22" s="207">
        <v>480114.6</v>
      </c>
      <c r="D22" s="207">
        <v>484580.9</v>
      </c>
      <c r="E22" s="207">
        <v>479583.3</v>
      </c>
      <c r="F22" s="207">
        <v>491011.7</v>
      </c>
      <c r="G22" s="207">
        <v>515405</v>
      </c>
      <c r="H22" s="207">
        <v>527564.19999999995</v>
      </c>
      <c r="I22" s="207">
        <v>547974.1</v>
      </c>
      <c r="J22" s="207">
        <v>572458.4</v>
      </c>
      <c r="K22" s="207">
        <v>599626.9</v>
      </c>
      <c r="L22" s="207">
        <v>629907</v>
      </c>
      <c r="M22" s="207">
        <v>653021</v>
      </c>
      <c r="N22" s="207">
        <v>670719.1</v>
      </c>
      <c r="O22" s="207">
        <v>691440.5</v>
      </c>
      <c r="P22" s="207">
        <v>713976.7</v>
      </c>
      <c r="Q22" s="207">
        <v>739563.1</v>
      </c>
      <c r="R22" s="207">
        <v>769709.3</v>
      </c>
      <c r="S22" s="207">
        <v>796488.9</v>
      </c>
      <c r="T22" s="207">
        <v>803567</v>
      </c>
      <c r="U22" s="207">
        <v>773507.5</v>
      </c>
      <c r="V22" s="207">
        <v>772970.1</v>
      </c>
      <c r="W22" s="207">
        <v>778442.4</v>
      </c>
      <c r="X22" s="207">
        <v>764720.1</v>
      </c>
      <c r="Y22" s="207">
        <v>762187.3</v>
      </c>
      <c r="AA22" s="186">
        <f t="shared" si="0"/>
        <v>-6.9475732297363813E-4</v>
      </c>
    </row>
    <row r="23" spans="1:27" s="9" customFormat="1">
      <c r="A23" s="28" t="s">
        <v>13</v>
      </c>
      <c r="B23" s="207">
        <v>1184821.1000000001</v>
      </c>
      <c r="C23" s="207">
        <v>1197134.8</v>
      </c>
      <c r="D23" s="207">
        <v>1214826.6000000001</v>
      </c>
      <c r="E23" s="207">
        <v>1206719.2</v>
      </c>
      <c r="F23" s="207">
        <v>1233838.8</v>
      </c>
      <c r="G23" s="207">
        <v>1259098</v>
      </c>
      <c r="H23" s="207">
        <v>1272538.8999999999</v>
      </c>
      <c r="I23" s="207">
        <v>1300327.6000000001</v>
      </c>
      <c r="J23" s="207">
        <v>1344255.3</v>
      </c>
      <c r="K23" s="207">
        <v>1388507.6</v>
      </c>
      <c r="L23" s="207">
        <v>1439603.9</v>
      </c>
      <c r="M23" s="207">
        <v>1466031.2</v>
      </c>
      <c r="N23" s="207">
        <v>1479648.8</v>
      </c>
      <c r="O23" s="207">
        <v>1492958.3</v>
      </c>
      <c r="P23" s="207">
        <v>1530950.1</v>
      </c>
      <c r="Q23" s="207">
        <v>1558912.7</v>
      </c>
      <c r="R23" s="207">
        <v>1597369.6</v>
      </c>
      <c r="S23" s="207">
        <v>1633876.1</v>
      </c>
      <c r="T23" s="207">
        <v>1632558.1</v>
      </c>
      <c r="U23" s="207">
        <v>1581180.7</v>
      </c>
      <c r="V23" s="207">
        <v>1607477.2</v>
      </c>
      <c r="W23" s="207">
        <v>1634767.8</v>
      </c>
      <c r="X23" s="207">
        <v>1642501.4</v>
      </c>
      <c r="Y23" s="207">
        <v>1664461.1</v>
      </c>
      <c r="AA23" s="186">
        <f t="shared" si="0"/>
        <v>1.6630926496889353E-2</v>
      </c>
    </row>
    <row r="24" spans="1:27" s="9" customFormat="1">
      <c r="A24" s="28" t="s">
        <v>15</v>
      </c>
      <c r="B24" s="207">
        <v>1021941.9</v>
      </c>
      <c r="C24" s="207">
        <v>1037664</v>
      </c>
      <c r="D24" s="207">
        <v>1046320.9</v>
      </c>
      <c r="E24" s="207">
        <v>1037397.9</v>
      </c>
      <c r="F24" s="207">
        <v>1059712.5</v>
      </c>
      <c r="G24" s="207">
        <v>1090304.7</v>
      </c>
      <c r="H24" s="207">
        <v>1102676.2</v>
      </c>
      <c r="I24" s="207">
        <v>1123252.3</v>
      </c>
      <c r="J24" s="207">
        <v>1139518.8</v>
      </c>
      <c r="K24" s="207">
        <v>1156054.3</v>
      </c>
      <c r="L24" s="207">
        <v>1198291.8999999999</v>
      </c>
      <c r="M24" s="207">
        <v>1220611.6000000001</v>
      </c>
      <c r="N24" s="207">
        <v>1226121.8999999999</v>
      </c>
      <c r="O24" s="207">
        <v>1225550.8</v>
      </c>
      <c r="P24" s="207">
        <v>1246760.8999999999</v>
      </c>
      <c r="Q24" s="207">
        <v>1258371.6000000001</v>
      </c>
      <c r="R24" s="207">
        <v>1286042.2</v>
      </c>
      <c r="S24" s="207">
        <v>1307687.1000000001</v>
      </c>
      <c r="T24" s="207">
        <v>1292567.3</v>
      </c>
      <c r="U24" s="207">
        <v>1221548.3</v>
      </c>
      <c r="V24" s="207">
        <v>1243590.6000000001</v>
      </c>
      <c r="W24" s="207">
        <v>1248951.5</v>
      </c>
      <c r="X24" s="207">
        <v>1231384</v>
      </c>
      <c r="Y24" s="207">
        <v>1236849.3999999999</v>
      </c>
      <c r="AA24" s="186">
        <f t="shared" si="0"/>
        <v>1.8044558696532986E-2</v>
      </c>
    </row>
    <row r="25" spans="1:27" s="9" customFormat="1">
      <c r="A25" s="28" t="s">
        <v>16</v>
      </c>
      <c r="B25" s="29">
        <f>C25/(1+'World Bank'!E14/100)</f>
        <v>6626.9945724014933</v>
      </c>
      <c r="C25" s="29">
        <f>D25/(1+'World Bank'!F14/100)</f>
        <v>6676.0011972644024</v>
      </c>
      <c r="D25" s="29">
        <f>E25/(1+'World Bank'!G14/100)</f>
        <v>7303.5453098072549</v>
      </c>
      <c r="E25" s="29">
        <f>F25/(1+'World Bank'!H14/100)</f>
        <v>7354.6701269759033</v>
      </c>
      <c r="F25" s="29">
        <f>G25/(1+'World Bank'!I14/100)</f>
        <v>7788.5956644674843</v>
      </c>
      <c r="G25" s="207">
        <v>8263.7000000000007</v>
      </c>
      <c r="H25" s="207">
        <v>8413.7999999999993</v>
      </c>
      <c r="I25" s="207">
        <v>8609.6</v>
      </c>
      <c r="J25" s="207">
        <v>9038</v>
      </c>
      <c r="K25" s="207">
        <v>9474.1</v>
      </c>
      <c r="L25" s="207">
        <v>9949</v>
      </c>
      <c r="M25" s="207">
        <v>10349.299999999999</v>
      </c>
      <c r="N25" s="207">
        <v>10569.6</v>
      </c>
      <c r="O25" s="207">
        <v>10767</v>
      </c>
      <c r="P25" s="207">
        <v>11223</v>
      </c>
      <c r="Q25" s="207">
        <v>11656</v>
      </c>
      <c r="R25" s="207">
        <v>12137.4</v>
      </c>
      <c r="S25" s="207">
        <v>12755.6</v>
      </c>
      <c r="T25" s="207">
        <v>13213</v>
      </c>
      <c r="U25" s="207">
        <v>12968</v>
      </c>
      <c r="V25" s="207">
        <v>13115.8</v>
      </c>
      <c r="W25" s="207">
        <v>13179</v>
      </c>
      <c r="X25" s="207">
        <v>13071.9</v>
      </c>
      <c r="Y25" s="207">
        <v>13116.6</v>
      </c>
      <c r="AA25" s="186">
        <f t="shared" si="0"/>
        <v>1.1397285626156606E-2</v>
      </c>
    </row>
    <row r="26" spans="1:27" s="9" customFormat="1">
      <c r="A26" s="28" t="s">
        <v>17</v>
      </c>
      <c r="B26" s="207">
        <v>12109.2</v>
      </c>
      <c r="C26" s="207">
        <v>10583.5</v>
      </c>
      <c r="D26" s="207">
        <v>7186.2</v>
      </c>
      <c r="E26" s="207">
        <v>6367</v>
      </c>
      <c r="F26" s="207">
        <v>6507</v>
      </c>
      <c r="G26" s="207">
        <v>6541.8</v>
      </c>
      <c r="H26" s="207">
        <v>6778.2</v>
      </c>
      <c r="I26" s="207">
        <v>7343.6</v>
      </c>
      <c r="J26" s="207">
        <v>7695.7</v>
      </c>
      <c r="K26" s="207">
        <v>7946.1</v>
      </c>
      <c r="L26" s="207">
        <v>8433.6</v>
      </c>
      <c r="M26" s="207">
        <v>9053.2999999999993</v>
      </c>
      <c r="N26" s="207">
        <v>9707.4</v>
      </c>
      <c r="O26" s="207">
        <v>10445.1</v>
      </c>
      <c r="P26" s="207">
        <v>11370.3</v>
      </c>
      <c r="Q26" s="207">
        <v>12521.3</v>
      </c>
      <c r="R26" s="207">
        <v>13918</v>
      </c>
      <c r="S26" s="207">
        <v>15254.2</v>
      </c>
      <c r="T26" s="207">
        <v>14754.5</v>
      </c>
      <c r="U26" s="207">
        <v>12138.7</v>
      </c>
      <c r="V26" s="207">
        <v>12098</v>
      </c>
      <c r="W26" s="207">
        <v>12759.7</v>
      </c>
      <c r="X26" s="207">
        <v>13045.9</v>
      </c>
      <c r="Y26" s="207">
        <v>13519.7</v>
      </c>
      <c r="AA26" s="186">
        <f t="shared" si="0"/>
        <v>-3.3529125853675179E-3</v>
      </c>
    </row>
    <row r="27" spans="1:27" s="9" customFormat="1">
      <c r="A27" s="28" t="s">
        <v>18</v>
      </c>
      <c r="B27" s="29">
        <f>C27/(1+'World Bank'!E24/100)</f>
        <v>15877.033894009099</v>
      </c>
      <c r="C27" s="29">
        <f>D27/(1+'World Bank'!F24/100)</f>
        <v>14975.906956226298</v>
      </c>
      <c r="D27" s="29">
        <f>E27/(1+'World Bank'!G24/100)</f>
        <v>11792.183304841159</v>
      </c>
      <c r="E27" s="29">
        <f>F27/(1+'World Bank'!H24/100)</f>
        <v>9878.6819485415108</v>
      </c>
      <c r="F27" s="29">
        <f>G27/(1+'World Bank'!I24/100)</f>
        <v>8913.9247288749029</v>
      </c>
      <c r="G27" s="207">
        <v>9207.2000000000007</v>
      </c>
      <c r="H27" s="207">
        <v>9684.4</v>
      </c>
      <c r="I27" s="207">
        <v>10407.700000000001</v>
      </c>
      <c r="J27" s="207">
        <v>11201.7</v>
      </c>
      <c r="K27" s="207">
        <v>11081.5</v>
      </c>
      <c r="L27" s="207">
        <v>12449.3</v>
      </c>
      <c r="M27" s="207">
        <v>13283.3</v>
      </c>
      <c r="N27" s="207">
        <v>14191.6</v>
      </c>
      <c r="O27" s="207">
        <v>15649.9</v>
      </c>
      <c r="P27" s="207">
        <v>16803.2</v>
      </c>
      <c r="Q27" s="207">
        <v>18112.400000000001</v>
      </c>
      <c r="R27" s="207">
        <v>19526.7</v>
      </c>
      <c r="S27" s="207">
        <v>21439.599999999999</v>
      </c>
      <c r="T27" s="207">
        <v>22064</v>
      </c>
      <c r="U27" s="207">
        <v>18790.099999999999</v>
      </c>
      <c r="V27" s="207">
        <v>19060.7</v>
      </c>
      <c r="W27" s="207">
        <v>20180.3</v>
      </c>
      <c r="X27" s="207">
        <v>20665.3</v>
      </c>
      <c r="Y27" s="207">
        <v>21389.8</v>
      </c>
      <c r="AA27" s="186">
        <f>V27/U27-1</f>
        <v>1.4401200632248035E-2</v>
      </c>
    </row>
    <row r="28" spans="1:27" s="9" customFormat="1">
      <c r="A28" s="28" t="s">
        <v>85</v>
      </c>
      <c r="B28" s="29">
        <f>C28/(1+'World Bank'!E25/100)</f>
        <v>13460.345534842652</v>
      </c>
      <c r="C28" s="29">
        <f>D28/(1+'World Bank'!F25/100)</f>
        <v>14623.883447442169</v>
      </c>
      <c r="D28" s="29">
        <f>E28/(1+'World Bank'!G25/100)</f>
        <v>14889.987346139433</v>
      </c>
      <c r="E28" s="29">
        <f>F28/(1+'World Bank'!H25/100)</f>
        <v>15515.463301067317</v>
      </c>
      <c r="F28" s="29">
        <f>G28/(1+'World Bank'!I25/100)</f>
        <v>16108.296931918285</v>
      </c>
      <c r="G28" s="207">
        <v>16339</v>
      </c>
      <c r="H28" s="207">
        <v>16587</v>
      </c>
      <c r="I28" s="207">
        <v>17572.099999999999</v>
      </c>
      <c r="J28" s="207">
        <v>18712.5</v>
      </c>
      <c r="K28" s="207">
        <v>20287.599999999999</v>
      </c>
      <c r="L28" s="207">
        <v>22000.6</v>
      </c>
      <c r="M28" s="207">
        <v>22554.400000000001</v>
      </c>
      <c r="N28" s="207">
        <v>23480.2</v>
      </c>
      <c r="O28" s="207">
        <v>23843.7</v>
      </c>
      <c r="P28" s="207">
        <v>24892.400000000001</v>
      </c>
      <c r="Q28" s="207">
        <v>26244</v>
      </c>
      <c r="R28" s="207">
        <v>27548.9</v>
      </c>
      <c r="S28" s="207">
        <v>29377.8</v>
      </c>
      <c r="T28" s="207">
        <v>29599.200000000001</v>
      </c>
      <c r="U28" s="207">
        <v>28030.799999999999</v>
      </c>
      <c r="V28" s="207">
        <v>28781.4</v>
      </c>
      <c r="W28" s="207">
        <v>29228.3</v>
      </c>
      <c r="X28" s="207">
        <v>29538.1</v>
      </c>
      <c r="Y28" s="207">
        <v>30159</v>
      </c>
      <c r="AA28" s="186">
        <f t="shared" si="0"/>
        <v>2.6777687401001726E-2</v>
      </c>
    </row>
    <row r="29" spans="1:27" s="9" customFormat="1">
      <c r="A29" s="28" t="s">
        <v>19</v>
      </c>
      <c r="B29" s="29">
        <f>C29/(1+'World Bank'!E21/100)</f>
        <v>49066.813320065732</v>
      </c>
      <c r="C29" s="29">
        <f>D29/(1+'World Bank'!F21/100)</f>
        <v>43231.767830439108</v>
      </c>
      <c r="D29" s="29">
        <f>E29/(1+'World Bank'!G21/100)</f>
        <v>41907.068493515661</v>
      </c>
      <c r="E29" s="29">
        <f>F29/(1+'World Bank'!H21/100)</f>
        <v>41665.638305949273</v>
      </c>
      <c r="F29" s="29">
        <f>G29/(1+'World Bank'!I21/100)</f>
        <v>42893.589063551983</v>
      </c>
      <c r="G29" s="207">
        <v>43532.5</v>
      </c>
      <c r="H29" s="207">
        <v>43602.5</v>
      </c>
      <c r="I29" s="207">
        <v>44966.1</v>
      </c>
      <c r="J29" s="207">
        <v>46797.7</v>
      </c>
      <c r="K29" s="207">
        <v>48294.2</v>
      </c>
      <c r="L29" s="207">
        <v>50334.7</v>
      </c>
      <c r="M29" s="207">
        <v>52203.3</v>
      </c>
      <c r="N29" s="207">
        <v>54555.6</v>
      </c>
      <c r="O29" s="207">
        <v>56656.2</v>
      </c>
      <c r="P29" s="207">
        <v>59374.1</v>
      </c>
      <c r="Q29" s="207">
        <v>61728</v>
      </c>
      <c r="R29" s="207">
        <v>64133.599999999999</v>
      </c>
      <c r="S29" s="207">
        <v>64207.199999999997</v>
      </c>
      <c r="T29" s="207">
        <v>64781.3</v>
      </c>
      <c r="U29" s="207">
        <v>60377.1</v>
      </c>
      <c r="V29" s="207">
        <v>61136.7</v>
      </c>
      <c r="W29" s="207">
        <v>62145</v>
      </c>
      <c r="X29" s="207">
        <v>61977.599999999999</v>
      </c>
      <c r="Y29" s="207">
        <v>62584</v>
      </c>
      <c r="AA29" s="186">
        <f t="shared" si="0"/>
        <v>1.2580928862101715E-2</v>
      </c>
    </row>
    <row r="30" spans="1:27" s="165" customFormat="1">
      <c r="A30" s="28" t="s">
        <v>20</v>
      </c>
      <c r="B30" s="29">
        <f>C30/(1+'World Bank'!E26/100)</f>
        <v>2601.6349654226242</v>
      </c>
      <c r="C30" s="29">
        <f>D30/(1+'World Bank'!F26/100)</f>
        <v>2764.4060001423222</v>
      </c>
      <c r="D30" s="29">
        <f>E30/(1+'World Bank'!G26/100)</f>
        <v>2894.0825103315433</v>
      </c>
      <c r="E30" s="29">
        <f>F30/(1+'World Bank'!H26/100)</f>
        <v>3023.7590194408385</v>
      </c>
      <c r="F30" s="29">
        <f>G30/(1+'World Bank'!I26/100)</f>
        <v>3194.6348363173388</v>
      </c>
      <c r="G30" s="29">
        <f>H30/(1+'World Bank'!J26/100)</f>
        <v>3397.2543815981235</v>
      </c>
      <c r="H30" s="29">
        <f>I30/(1+'World Bank'!K26/100)</f>
        <v>3525.5800935013003</v>
      </c>
      <c r="I30" s="29">
        <f>J30/(1+'World Bank'!L26/100)</f>
        <v>3710.9190914954929</v>
      </c>
      <c r="J30" s="29">
        <f>K30/(1+'World Bank'!M26/100)</f>
        <v>3901.1260778688843</v>
      </c>
      <c r="K30" s="29">
        <f>L30/(1+'World Bank'!N26/100)</f>
        <v>4085.258160996576</v>
      </c>
      <c r="L30" s="207">
        <v>4290.8999999999996</v>
      </c>
      <c r="M30" s="207">
        <v>4224.3999999999996</v>
      </c>
      <c r="N30" s="207">
        <v>4343.1000000000004</v>
      </c>
      <c r="O30" s="207">
        <v>4348.8999999999996</v>
      </c>
      <c r="P30" s="207">
        <v>4327</v>
      </c>
      <c r="Q30" s="207">
        <v>4485.6000000000004</v>
      </c>
      <c r="R30" s="207">
        <v>4624.8</v>
      </c>
      <c r="S30" s="207">
        <v>4830.5</v>
      </c>
      <c r="T30" s="207">
        <v>5030.5</v>
      </c>
      <c r="U30" s="207">
        <v>4898.3</v>
      </c>
      <c r="V30" s="207">
        <v>5022</v>
      </c>
      <c r="W30" s="207">
        <v>5125.6000000000004</v>
      </c>
      <c r="X30" s="207">
        <v>5187.8999999999996</v>
      </c>
      <c r="Y30" s="207">
        <v>5286.3</v>
      </c>
      <c r="AA30" s="186">
        <f t="shared" si="0"/>
        <v>2.5253659432864506E-2</v>
      </c>
    </row>
    <row r="31" spans="1:27" s="9" customFormat="1">
      <c r="A31" s="28" t="s">
        <v>21</v>
      </c>
      <c r="B31" s="207">
        <v>306034.59999999998</v>
      </c>
      <c r="C31" s="207">
        <v>313498.90000000002</v>
      </c>
      <c r="D31" s="207">
        <v>318847.40000000002</v>
      </c>
      <c r="E31" s="207">
        <v>322857.3</v>
      </c>
      <c r="F31" s="207">
        <v>332417.40000000002</v>
      </c>
      <c r="G31" s="207">
        <v>342775.4</v>
      </c>
      <c r="H31" s="207">
        <v>354452.2</v>
      </c>
      <c r="I31" s="207">
        <v>369617.2</v>
      </c>
      <c r="J31" s="207">
        <v>384119</v>
      </c>
      <c r="K31" s="207">
        <v>402112.6</v>
      </c>
      <c r="L31" s="207">
        <v>417960</v>
      </c>
      <c r="M31" s="207">
        <v>426009.3</v>
      </c>
      <c r="N31" s="207">
        <v>426334.4</v>
      </c>
      <c r="O31" s="207">
        <v>427765.2</v>
      </c>
      <c r="P31" s="207">
        <v>437332.2</v>
      </c>
      <c r="Q31" s="207">
        <v>446282.1</v>
      </c>
      <c r="R31" s="207">
        <v>461429.8</v>
      </c>
      <c r="S31" s="207">
        <v>479520.7</v>
      </c>
      <c r="T31" s="207">
        <v>488171.5</v>
      </c>
      <c r="U31" s="207">
        <v>470906.4</v>
      </c>
      <c r="V31" s="207">
        <v>478862.7</v>
      </c>
      <c r="W31" s="207">
        <v>484481.6</v>
      </c>
      <c r="X31" s="207">
        <v>480182.4</v>
      </c>
      <c r="Y31" s="207">
        <v>483577.59999999998</v>
      </c>
      <c r="AA31" s="186">
        <f t="shared" si="0"/>
        <v>1.6895714307556542E-2</v>
      </c>
    </row>
    <row r="32" spans="1:27" s="9" customFormat="1">
      <c r="A32" s="28" t="s">
        <v>22</v>
      </c>
      <c r="B32" s="207">
        <v>159937.9</v>
      </c>
      <c r="C32" s="207">
        <v>165442.29999999999</v>
      </c>
      <c r="D32" s="207">
        <v>168905.9</v>
      </c>
      <c r="E32" s="207">
        <v>169795.7</v>
      </c>
      <c r="F32" s="207">
        <v>173874.4</v>
      </c>
      <c r="G32" s="207">
        <v>178513.4</v>
      </c>
      <c r="H32" s="207">
        <v>182916.6</v>
      </c>
      <c r="I32" s="207">
        <v>187140</v>
      </c>
      <c r="J32" s="207">
        <v>194224.3</v>
      </c>
      <c r="K32" s="207">
        <v>201098.1</v>
      </c>
      <c r="L32" s="207">
        <v>208473.60000000001</v>
      </c>
      <c r="M32" s="207">
        <v>210261.1</v>
      </c>
      <c r="N32" s="207">
        <v>213822.3</v>
      </c>
      <c r="O32" s="207">
        <v>215673.8</v>
      </c>
      <c r="P32" s="207">
        <v>221258.9</v>
      </c>
      <c r="Q32" s="207">
        <v>226570.6</v>
      </c>
      <c r="R32" s="207">
        <v>234885.2</v>
      </c>
      <c r="S32" s="207">
        <v>243590</v>
      </c>
      <c r="T32" s="207">
        <v>246990.9</v>
      </c>
      <c r="U32" s="207">
        <v>237580.6</v>
      </c>
      <c r="V32" s="207">
        <v>243079.8</v>
      </c>
      <c r="W32" s="207">
        <v>250271.6</v>
      </c>
      <c r="X32" s="207">
        <v>252216.4</v>
      </c>
      <c r="Y32" s="207">
        <v>256427.6</v>
      </c>
      <c r="AA32" s="186">
        <f t="shared" si="0"/>
        <v>2.3146671066576863E-2</v>
      </c>
    </row>
    <row r="33" spans="1:28" s="9" customFormat="1">
      <c r="A33" s="28" t="s">
        <v>23</v>
      </c>
      <c r="B33" s="29">
        <f>C33/(1+'World Bank'!E29/100)</f>
        <v>128131.47873375099</v>
      </c>
      <c r="C33" s="29">
        <f>D33/(1+'World Bank'!F29/100)</f>
        <v>119142.31386263786</v>
      </c>
      <c r="D33" s="29">
        <f>E33/(1+'World Bank'!G29/100)</f>
        <v>122138.71758995432</v>
      </c>
      <c r="E33" s="29">
        <f>F33/(1+'World Bank'!H29/100)</f>
        <v>126704.64186876046</v>
      </c>
      <c r="F33" s="29">
        <f>G33/(1+'World Bank'!I29/100)</f>
        <v>133410.86775588852</v>
      </c>
      <c r="G33" s="207">
        <v>142685.4</v>
      </c>
      <c r="H33" s="207">
        <v>151587.4</v>
      </c>
      <c r="I33" s="207">
        <v>162329.4</v>
      </c>
      <c r="J33" s="207">
        <v>170416</v>
      </c>
      <c r="K33" s="207">
        <v>178126</v>
      </c>
      <c r="L33" s="207">
        <v>185713.8</v>
      </c>
      <c r="M33" s="207">
        <v>187952.2</v>
      </c>
      <c r="N33" s="207">
        <v>190665.3</v>
      </c>
      <c r="O33" s="207">
        <v>198038.6</v>
      </c>
      <c r="P33" s="207">
        <v>208623.4</v>
      </c>
      <c r="Q33" s="207">
        <v>216169.4</v>
      </c>
      <c r="R33" s="207">
        <v>229631.3</v>
      </c>
      <c r="S33" s="207">
        <v>245212.4</v>
      </c>
      <c r="T33" s="207">
        <v>257783.4</v>
      </c>
      <c r="U33" s="207">
        <v>261979.3</v>
      </c>
      <c r="V33" s="207">
        <v>272121.09999999998</v>
      </c>
      <c r="W33" s="207">
        <v>283863.3</v>
      </c>
      <c r="X33" s="207">
        <v>291623.8</v>
      </c>
      <c r="Y33" s="207">
        <v>299136.8</v>
      </c>
      <c r="AA33" s="186">
        <f t="shared" si="0"/>
        <v>3.8712218866147063E-2</v>
      </c>
    </row>
    <row r="34" spans="1:28" s="9" customFormat="1">
      <c r="A34" s="28" t="s">
        <v>24</v>
      </c>
      <c r="B34" s="29">
        <f>C34/(1+'World Bank'!E30/100)</f>
        <v>95050.707419650571</v>
      </c>
      <c r="C34" s="29">
        <f>D34/(1+'World Bank'!F30/100)</f>
        <v>99202.718569955236</v>
      </c>
      <c r="D34" s="29">
        <f>E34/(1+'World Bank'!G30/100)</f>
        <v>100283.50884938506</v>
      </c>
      <c r="E34" s="29">
        <f>F34/(1+'World Bank'!H30/100)</f>
        <v>98234.438936735358</v>
      </c>
      <c r="F34" s="29">
        <f>G34/(1+'World Bank'!I30/100)</f>
        <v>99182.242360605582</v>
      </c>
      <c r="G34" s="207">
        <v>103430</v>
      </c>
      <c r="H34" s="207">
        <v>107244.9</v>
      </c>
      <c r="I34" s="207">
        <v>111971.1</v>
      </c>
      <c r="J34" s="207">
        <v>117724.5</v>
      </c>
      <c r="K34" s="207">
        <v>122519.6</v>
      </c>
      <c r="L34" s="207">
        <v>127316.9</v>
      </c>
      <c r="M34" s="207">
        <v>129831.3</v>
      </c>
      <c r="N34" s="207">
        <v>130823.6</v>
      </c>
      <c r="O34" s="207">
        <v>129631.6</v>
      </c>
      <c r="P34" s="207">
        <v>131654.29999999999</v>
      </c>
      <c r="Q34" s="207">
        <v>132674.70000000001</v>
      </c>
      <c r="R34" s="207">
        <v>134596.4</v>
      </c>
      <c r="S34" s="207">
        <v>137779.9</v>
      </c>
      <c r="T34" s="207">
        <v>137768.20000000001</v>
      </c>
      <c r="U34" s="207">
        <v>133761.29999999999</v>
      </c>
      <c r="V34" s="207">
        <v>135635</v>
      </c>
      <c r="W34" s="207">
        <v>133398.79999999999</v>
      </c>
      <c r="X34" s="207">
        <v>129047</v>
      </c>
      <c r="Y34" s="207">
        <v>129375.7</v>
      </c>
      <c r="AA34" s="186">
        <f t="shared" si="0"/>
        <v>1.4007788500859375E-2</v>
      </c>
    </row>
    <row r="35" spans="1:28" s="9" customFormat="1">
      <c r="A35" s="28" t="s">
        <v>31</v>
      </c>
      <c r="B35" s="29">
        <f>C35/(1+'World Bank'!E31/100)</f>
        <v>46203.750655744036</v>
      </c>
      <c r="C35" s="29">
        <f>D35/(1+'World Bank'!F31/100)</f>
        <v>40243.464984623562</v>
      </c>
      <c r="D35" s="29">
        <f>E35/(1+'World Bank'!G31/100)</f>
        <v>36685.777419190053</v>
      </c>
      <c r="E35" s="29">
        <f>F35/(1+'World Bank'!H31/100)</f>
        <v>37240.222462096113</v>
      </c>
      <c r="F35" s="29">
        <f>G35/(1+'World Bank'!I31/100)</f>
        <v>38718.742576512268</v>
      </c>
      <c r="G35" s="29">
        <f>H35/(1+'World Bank'!J31/100)</f>
        <v>41490.967791042553</v>
      </c>
      <c r="H35" s="207">
        <v>43154.3</v>
      </c>
      <c r="I35" s="207">
        <v>41058.699999999997</v>
      </c>
      <c r="J35" s="207">
        <v>40194.6</v>
      </c>
      <c r="K35" s="207">
        <v>39694.699999999997</v>
      </c>
      <c r="L35" s="207">
        <v>40651.300000000003</v>
      </c>
      <c r="M35" s="207">
        <v>42959.8</v>
      </c>
      <c r="N35" s="207">
        <v>45140.800000000003</v>
      </c>
      <c r="O35" s="207">
        <v>47504.7</v>
      </c>
      <c r="P35" s="207">
        <v>51538</v>
      </c>
      <c r="Q35" s="207">
        <v>53678.7</v>
      </c>
      <c r="R35" s="207">
        <v>57905.8</v>
      </c>
      <c r="S35" s="207">
        <v>61563.8</v>
      </c>
      <c r="T35" s="207">
        <v>66088</v>
      </c>
      <c r="U35" s="207">
        <v>61742.1</v>
      </c>
      <c r="V35" s="207">
        <v>60723.9</v>
      </c>
      <c r="W35" s="207">
        <v>62214.3</v>
      </c>
      <c r="X35" s="207">
        <v>63060.6</v>
      </c>
      <c r="Y35" s="207">
        <v>64872.4</v>
      </c>
      <c r="AA35" s="186">
        <f t="shared" si="0"/>
        <v>-1.6491178628520897E-2</v>
      </c>
    </row>
    <row r="36" spans="1:28" s="9" customFormat="1">
      <c r="A36" s="28" t="s">
        <v>25</v>
      </c>
      <c r="B36" s="207">
        <v>17380.5</v>
      </c>
      <c r="C36" s="207">
        <v>15833.6</v>
      </c>
      <c r="D36" s="207">
        <v>14968.5</v>
      </c>
      <c r="E36" s="207">
        <v>15394.1</v>
      </c>
      <c r="F36" s="207">
        <v>16214.2</v>
      </c>
      <c r="G36" s="207">
        <v>17412.599999999999</v>
      </c>
      <c r="H36" s="207">
        <v>18047.7</v>
      </c>
      <c r="I36" s="207">
        <v>18942.400000000001</v>
      </c>
      <c r="J36" s="207">
        <v>19608.2</v>
      </c>
      <c r="K36" s="207">
        <v>20652.5</v>
      </c>
      <c r="L36" s="207">
        <v>21533.4</v>
      </c>
      <c r="M36" s="207">
        <v>22166.400000000001</v>
      </c>
      <c r="N36" s="207">
        <v>23014.7</v>
      </c>
      <c r="O36" s="207">
        <v>23689</v>
      </c>
      <c r="P36" s="207">
        <v>24731.8</v>
      </c>
      <c r="Q36" s="207">
        <v>25722.799999999999</v>
      </c>
      <c r="R36" s="207">
        <v>27227.5</v>
      </c>
      <c r="S36" s="207">
        <v>29098.1</v>
      </c>
      <c r="T36" s="207">
        <v>30142.5</v>
      </c>
      <c r="U36" s="207">
        <v>27728.7</v>
      </c>
      <c r="V36" s="207">
        <v>28111.3</v>
      </c>
      <c r="W36" s="207">
        <v>28062.2</v>
      </c>
      <c r="X36" s="207">
        <v>27668.5</v>
      </c>
      <c r="Y36" s="207">
        <v>27850.400000000001</v>
      </c>
      <c r="AA36" s="186">
        <f t="shared" si="0"/>
        <v>1.3797978268003774E-2</v>
      </c>
    </row>
    <row r="37" spans="1:28" s="165" customFormat="1">
      <c r="A37" s="28" t="s">
        <v>26</v>
      </c>
      <c r="B37" s="29">
        <f>C37/(1+'World Bank'!E32/100)</f>
        <v>19062.227719732819</v>
      </c>
      <c r="C37" s="29">
        <f>D37/(1+'World Bank'!F32/100)</f>
        <v>16284.136183875838</v>
      </c>
      <c r="D37" s="207">
        <v>15189.6</v>
      </c>
      <c r="E37" s="207">
        <v>16280</v>
      </c>
      <c r="F37" s="207">
        <v>17290.3</v>
      </c>
      <c r="G37" s="207">
        <v>18651.400000000001</v>
      </c>
      <c r="H37" s="207">
        <v>19946</v>
      </c>
      <c r="I37" s="207">
        <v>20832.5</v>
      </c>
      <c r="J37" s="207">
        <v>21741</v>
      </c>
      <c r="K37" s="207">
        <v>21749.3</v>
      </c>
      <c r="L37" s="207">
        <v>22046.9</v>
      </c>
      <c r="M37" s="207">
        <v>22814.5</v>
      </c>
      <c r="N37" s="207">
        <v>23860.1</v>
      </c>
      <c r="O37" s="207">
        <v>24999.4</v>
      </c>
      <c r="P37" s="207">
        <v>26263.8</v>
      </c>
      <c r="Q37" s="207">
        <v>28011.8</v>
      </c>
      <c r="R37" s="207">
        <v>30349.5</v>
      </c>
      <c r="S37" s="207">
        <v>33534.300000000003</v>
      </c>
      <c r="T37" s="207">
        <v>35462.699999999997</v>
      </c>
      <c r="U37" s="207">
        <v>33713.800000000003</v>
      </c>
      <c r="V37" s="207">
        <v>35124</v>
      </c>
      <c r="W37" s="207">
        <v>36300.400000000001</v>
      </c>
      <c r="X37" s="207">
        <v>36959.1</v>
      </c>
      <c r="Y37" s="207">
        <v>38019</v>
      </c>
      <c r="AA37" s="186">
        <f t="shared" si="0"/>
        <v>4.1828568716667958E-2</v>
      </c>
    </row>
    <row r="38" spans="1:28" s="9" customFormat="1">
      <c r="A38" s="28" t="s">
        <v>27</v>
      </c>
      <c r="B38" s="207">
        <v>107818</v>
      </c>
      <c r="C38" s="207">
        <v>101349</v>
      </c>
      <c r="D38" s="207">
        <v>97817</v>
      </c>
      <c r="E38" s="207">
        <v>97024</v>
      </c>
      <c r="F38" s="207">
        <v>100569</v>
      </c>
      <c r="G38" s="207">
        <v>104554</v>
      </c>
      <c r="H38" s="207">
        <v>108286</v>
      </c>
      <c r="I38" s="207">
        <v>115006</v>
      </c>
      <c r="J38" s="207">
        <v>120792</v>
      </c>
      <c r="K38" s="207">
        <v>125513</v>
      </c>
      <c r="L38" s="207">
        <v>132195</v>
      </c>
      <c r="M38" s="207">
        <v>135214</v>
      </c>
      <c r="N38" s="207">
        <v>137694</v>
      </c>
      <c r="O38" s="207">
        <v>140465</v>
      </c>
      <c r="P38" s="207">
        <v>146259</v>
      </c>
      <c r="Q38" s="207">
        <v>150524</v>
      </c>
      <c r="R38" s="207">
        <v>157163</v>
      </c>
      <c r="S38" s="207">
        <v>165548</v>
      </c>
      <c r="T38" s="207">
        <v>166034</v>
      </c>
      <c r="U38" s="207">
        <v>152163</v>
      </c>
      <c r="V38" s="207">
        <v>157841</v>
      </c>
      <c r="W38" s="207">
        <v>162347</v>
      </c>
      <c r="X38" s="207">
        <v>163576.9</v>
      </c>
      <c r="Y38" s="207">
        <v>166193.29999999999</v>
      </c>
      <c r="AA38" s="186">
        <f t="shared" si="0"/>
        <v>3.7315247464889678E-2</v>
      </c>
    </row>
    <row r="39" spans="1:28" s="9" customFormat="1">
      <c r="A39" s="28" t="s">
        <v>28</v>
      </c>
      <c r="B39" s="207">
        <v>218104.2</v>
      </c>
      <c r="C39" s="207">
        <v>215705.1</v>
      </c>
      <c r="D39" s="207">
        <v>213116.7</v>
      </c>
      <c r="E39" s="207">
        <v>208710.1</v>
      </c>
      <c r="F39" s="207">
        <v>217084.79999999999</v>
      </c>
      <c r="G39" s="207">
        <v>225634.8</v>
      </c>
      <c r="H39" s="207">
        <v>229272.5</v>
      </c>
      <c r="I39" s="207">
        <v>235482.1</v>
      </c>
      <c r="J39" s="207">
        <v>245384.1</v>
      </c>
      <c r="K39" s="207">
        <v>256818.6</v>
      </c>
      <c r="L39" s="207">
        <v>268252.59999999998</v>
      </c>
      <c r="M39" s="207">
        <v>271638.8</v>
      </c>
      <c r="N39" s="207">
        <v>278384.7</v>
      </c>
      <c r="O39" s="207">
        <v>284887</v>
      </c>
      <c r="P39" s="207">
        <v>296951.5</v>
      </c>
      <c r="Q39" s="207">
        <v>306337.5</v>
      </c>
      <c r="R39" s="207">
        <v>319501.40000000002</v>
      </c>
      <c r="S39" s="207">
        <v>330090.5</v>
      </c>
      <c r="T39" s="207">
        <v>328065.59999999998</v>
      </c>
      <c r="U39" s="207">
        <v>311571.3</v>
      </c>
      <c r="V39" s="207">
        <v>330741.3</v>
      </c>
      <c r="W39" s="207">
        <v>343694.9</v>
      </c>
      <c r="X39" s="207">
        <v>344659.9</v>
      </c>
      <c r="Y39" s="207">
        <v>351863.1</v>
      </c>
      <c r="AA39" s="186">
        <f t="shared" si="0"/>
        <v>6.1526847947805274E-2</v>
      </c>
    </row>
    <row r="40" spans="1:28" s="9" customFormat="1">
      <c r="A40" s="28" t="s">
        <v>29</v>
      </c>
      <c r="B40" s="207">
        <v>1234237.3999999999</v>
      </c>
      <c r="C40" s="207">
        <v>1217048.8</v>
      </c>
      <c r="D40" s="207">
        <v>1218834</v>
      </c>
      <c r="E40" s="207">
        <v>1245921.6000000001</v>
      </c>
      <c r="F40" s="207">
        <v>1299250.8</v>
      </c>
      <c r="G40" s="207">
        <v>1338906.3999999999</v>
      </c>
      <c r="H40" s="207">
        <v>1377537.7</v>
      </c>
      <c r="I40" s="207">
        <v>1424695</v>
      </c>
      <c r="J40" s="207">
        <v>1479389.1</v>
      </c>
      <c r="K40" s="207">
        <v>1533471</v>
      </c>
      <c r="L40" s="207">
        <v>1601827.8</v>
      </c>
      <c r="M40" s="207">
        <v>1652296</v>
      </c>
      <c r="N40" s="207">
        <v>1696205.9</v>
      </c>
      <c r="O40" s="207">
        <v>1755990.7</v>
      </c>
      <c r="P40" s="207">
        <v>1807886.1</v>
      </c>
      <c r="Q40" s="207">
        <v>1845594.3</v>
      </c>
      <c r="R40" s="207">
        <v>1893711.1</v>
      </c>
      <c r="S40" s="207">
        <v>1959350.2</v>
      </c>
      <c r="T40" s="207">
        <v>1937741.3</v>
      </c>
      <c r="U40" s="207">
        <v>1852997.3</v>
      </c>
      <c r="V40" s="207">
        <v>1891765.1</v>
      </c>
      <c r="W40" s="207">
        <v>1904150.7</v>
      </c>
      <c r="X40" s="207">
        <v>1913663.3</v>
      </c>
      <c r="Y40" s="207">
        <v>1946925.4</v>
      </c>
      <c r="AA40" s="186">
        <f t="shared" si="0"/>
        <v>2.092167106773446E-2</v>
      </c>
    </row>
    <row r="41" spans="1:28" s="9" customFormat="1">
      <c r="A41" s="28" t="s">
        <v>32</v>
      </c>
      <c r="B41" s="207">
        <v>202259.20000000001</v>
      </c>
      <c r="C41" s="207">
        <v>204133.3</v>
      </c>
      <c r="D41" s="207">
        <v>216349.3</v>
      </c>
      <c r="E41" s="207">
        <v>233748</v>
      </c>
      <c r="F41" s="207">
        <v>220995.5</v>
      </c>
      <c r="G41" s="207">
        <v>236887.9</v>
      </c>
      <c r="H41" s="207">
        <v>253482.5</v>
      </c>
      <c r="I41" s="207">
        <v>272566.7</v>
      </c>
      <c r="J41" s="207">
        <v>293401.3</v>
      </c>
      <c r="K41" s="207">
        <v>283527.40000000002</v>
      </c>
      <c r="L41" s="207">
        <v>302734.8</v>
      </c>
      <c r="M41" s="207">
        <v>285486.59999999998</v>
      </c>
      <c r="N41" s="207">
        <v>303083.5</v>
      </c>
      <c r="O41" s="207">
        <v>319041.59999999998</v>
      </c>
      <c r="P41" s="207">
        <v>348912.9</v>
      </c>
      <c r="Q41" s="207">
        <v>378227.20000000001</v>
      </c>
      <c r="R41" s="207">
        <v>404300.3</v>
      </c>
      <c r="S41" s="207">
        <v>423175.3</v>
      </c>
      <c r="T41" s="207">
        <v>425963.4</v>
      </c>
      <c r="U41" s="207">
        <v>405406.9</v>
      </c>
      <c r="V41" s="207">
        <v>441916.2</v>
      </c>
      <c r="W41" s="207">
        <v>479429.2</v>
      </c>
      <c r="X41" s="207">
        <v>495087.3</v>
      </c>
      <c r="Y41" s="207">
        <v>517946.2</v>
      </c>
      <c r="AA41" s="186">
        <f t="shared" si="0"/>
        <v>9.0055941327096267E-2</v>
      </c>
    </row>
    <row r="42" spans="1:28" s="9" customFormat="1">
      <c r="A42" s="28" t="s">
        <v>33</v>
      </c>
      <c r="B42" s="207">
        <v>7325.6</v>
      </c>
      <c r="C42" s="207">
        <v>7309.2</v>
      </c>
      <c r="D42" s="207">
        <v>7062.6</v>
      </c>
      <c r="E42" s="207">
        <v>7155.3</v>
      </c>
      <c r="F42" s="207">
        <v>7413.6</v>
      </c>
      <c r="G42" s="207">
        <v>7422.2</v>
      </c>
      <c r="H42" s="207">
        <v>7777.4</v>
      </c>
      <c r="I42" s="207">
        <v>8159.5</v>
      </c>
      <c r="J42" s="207">
        <v>8674.9</v>
      </c>
      <c r="K42" s="207">
        <v>9030.1</v>
      </c>
      <c r="L42" s="207">
        <v>9420.6</v>
      </c>
      <c r="M42" s="207">
        <v>9790</v>
      </c>
      <c r="N42" s="207">
        <v>9803.6</v>
      </c>
      <c r="O42" s="207">
        <v>10042.299999999999</v>
      </c>
      <c r="P42" s="207">
        <v>10829.2</v>
      </c>
      <c r="Q42" s="207">
        <v>11612.1</v>
      </c>
      <c r="R42" s="207">
        <v>12159</v>
      </c>
      <c r="S42" s="207">
        <v>12886.7</v>
      </c>
      <c r="T42" s="207">
        <v>13050.3</v>
      </c>
      <c r="U42" s="207">
        <v>12161.9</v>
      </c>
      <c r="V42" s="207">
        <v>11672.5</v>
      </c>
      <c r="W42" s="207">
        <v>12028.7</v>
      </c>
      <c r="X42" s="207">
        <v>12281.8</v>
      </c>
      <c r="Y42" s="207">
        <v>12575.5</v>
      </c>
      <c r="AA42" s="186">
        <f t="shared" si="0"/>
        <v>-4.0240422960228228E-2</v>
      </c>
    </row>
    <row r="43" spans="1:28" s="9" customFormat="1">
      <c r="A43" s="28" t="s">
        <v>34</v>
      </c>
      <c r="B43" s="207">
        <v>126898.7</v>
      </c>
      <c r="C43" s="207">
        <v>130839.5</v>
      </c>
      <c r="D43" s="207">
        <v>135449.20000000001</v>
      </c>
      <c r="E43" s="207">
        <v>139223.6</v>
      </c>
      <c r="F43" s="207">
        <v>146256.4</v>
      </c>
      <c r="G43" s="207">
        <v>152379.1</v>
      </c>
      <c r="H43" s="207">
        <v>160150.1</v>
      </c>
      <c r="I43" s="207">
        <v>168786.4</v>
      </c>
      <c r="J43" s="207">
        <v>173314.5</v>
      </c>
      <c r="K43" s="207">
        <v>176825.5</v>
      </c>
      <c r="L43" s="207">
        <v>182578.6</v>
      </c>
      <c r="M43" s="207">
        <v>186212.1</v>
      </c>
      <c r="N43" s="207">
        <v>189009.2</v>
      </c>
      <c r="O43" s="207">
        <v>190867.9</v>
      </c>
      <c r="P43" s="207">
        <v>198428.3</v>
      </c>
      <c r="Q43" s="207">
        <v>203565.4</v>
      </c>
      <c r="R43" s="207">
        <v>208556.7</v>
      </c>
      <c r="S43" s="207">
        <v>214089.7</v>
      </c>
      <c r="T43" s="207">
        <v>214164.9</v>
      </c>
      <c r="U43" s="207">
        <v>210594.5</v>
      </c>
      <c r="V43" s="207">
        <v>212019.20000000001</v>
      </c>
      <c r="W43" s="207">
        <v>215087</v>
      </c>
      <c r="X43" s="207">
        <v>218733.9</v>
      </c>
      <c r="Y43" s="207">
        <v>223007</v>
      </c>
      <c r="AA43" s="186">
        <f t="shared" si="0"/>
        <v>6.7651339422445389E-3</v>
      </c>
    </row>
    <row r="44" spans="1:28" s="9" customFormat="1">
      <c r="A44" s="28" t="s">
        <v>61</v>
      </c>
      <c r="B44" s="207">
        <v>243659.6</v>
      </c>
      <c r="C44" s="207">
        <v>241354.1</v>
      </c>
      <c r="D44" s="207">
        <v>241595</v>
      </c>
      <c r="E44" s="207">
        <v>241147.3</v>
      </c>
      <c r="F44" s="207">
        <v>244019</v>
      </c>
      <c r="G44" s="207">
        <v>244873.60000000001</v>
      </c>
      <c r="H44" s="207">
        <v>246412.5</v>
      </c>
      <c r="I44" s="207">
        <v>251527.2</v>
      </c>
      <c r="J44" s="207">
        <v>258163.9</v>
      </c>
      <c r="K44" s="207">
        <v>261548.79999999999</v>
      </c>
      <c r="L44" s="207">
        <v>270917.7</v>
      </c>
      <c r="M44" s="207">
        <v>274038.90000000002</v>
      </c>
      <c r="N44" s="207">
        <v>275253.3</v>
      </c>
      <c r="O44" s="207">
        <v>274708.90000000002</v>
      </c>
      <c r="P44" s="207">
        <v>281666.40000000002</v>
      </c>
      <c r="Q44" s="207">
        <v>289104.2</v>
      </c>
      <c r="R44" s="207">
        <v>299599.8</v>
      </c>
      <c r="S44" s="207">
        <v>310518.8</v>
      </c>
      <c r="T44" s="207">
        <v>317025.7</v>
      </c>
      <c r="U44" s="207">
        <v>311071.8</v>
      </c>
      <c r="V44" s="207">
        <v>319514.5</v>
      </c>
      <c r="W44" s="207">
        <v>326204.59999999998</v>
      </c>
      <c r="X44" s="207">
        <v>329051.8</v>
      </c>
      <c r="Y44" s="207">
        <v>334587.90000000002</v>
      </c>
      <c r="AA44" s="186">
        <f t="shared" si="0"/>
        <v>2.714067941870657E-2</v>
      </c>
    </row>
    <row r="45" spans="1:28" s="9" customFormat="1"/>
    <row r="46" spans="1:28" s="9" customFormat="1" ht="13.5" thickBot="1">
      <c r="A46" s="28" t="s">
        <v>68</v>
      </c>
      <c r="B46" s="158">
        <f>SUM(B14:B40)</f>
        <v>7380509.946352873</v>
      </c>
      <c r="C46" s="158">
        <f t="shared" ref="C46:W46" si="1">SUM(C14:C40)</f>
        <v>7472620.4188512769</v>
      </c>
      <c r="D46" s="158">
        <f t="shared" si="1"/>
        <v>7539419.4274111036</v>
      </c>
      <c r="E46" s="158">
        <f t="shared" si="1"/>
        <v>7525551.5462258123</v>
      </c>
      <c r="F46" s="158">
        <f t="shared" si="1"/>
        <v>7743436.3525738278</v>
      </c>
      <c r="G46" s="158">
        <f t="shared" si="1"/>
        <v>7964162.6221726406</v>
      </c>
      <c r="H46" s="158">
        <f t="shared" si="1"/>
        <v>8115781.3800935028</v>
      </c>
      <c r="I46" s="158">
        <f t="shared" si="1"/>
        <v>8340901.4190914948</v>
      </c>
      <c r="J46" s="158">
        <f t="shared" si="1"/>
        <v>8591666.7260778695</v>
      </c>
      <c r="K46" s="158">
        <f t="shared" si="1"/>
        <v>8855314.8581609949</v>
      </c>
      <c r="L46" s="158">
        <f t="shared" si="1"/>
        <v>9202608.5999999996</v>
      </c>
      <c r="M46" s="158">
        <f t="shared" si="1"/>
        <v>9401927.5</v>
      </c>
      <c r="N46" s="158">
        <f t="shared" si="1"/>
        <v>9527203.3999999985</v>
      </c>
      <c r="O46" s="158">
        <f t="shared" si="1"/>
        <v>9660811.3000000007</v>
      </c>
      <c r="P46" s="158">
        <f t="shared" si="1"/>
        <v>9906540.6000000015</v>
      </c>
      <c r="Q46" s="158">
        <f t="shared" si="1"/>
        <v>10098310.699999999</v>
      </c>
      <c r="R46" s="158">
        <f t="shared" si="1"/>
        <v>10432321.199999999</v>
      </c>
      <c r="S46" s="158">
        <f>SUM(S14:S40)</f>
        <v>10764267.199999999</v>
      </c>
      <c r="T46" s="158">
        <f t="shared" si="1"/>
        <v>10790113.9</v>
      </c>
      <c r="U46" s="158">
        <f t="shared" si="1"/>
        <v>10315897.799999999</v>
      </c>
      <c r="V46" s="158">
        <f t="shared" si="1"/>
        <v>10540070.700000001</v>
      </c>
      <c r="W46" s="158">
        <f t="shared" si="1"/>
        <v>10702727.999999998</v>
      </c>
      <c r="X46" s="158">
        <f t="shared" ref="X46:Y46" si="2">SUM(X14:X40)</f>
        <v>10705231.800000001</v>
      </c>
      <c r="Y46" s="158">
        <f t="shared" si="2"/>
        <v>10844309.5</v>
      </c>
      <c r="AA46" s="186">
        <f t="shared" ref="AA46" si="3">U46/T46-1</f>
        <v>-4.3949128284920258E-2</v>
      </c>
    </row>
    <row r="47" spans="1:28" s="9" customFormat="1" ht="13.5" thickBot="1">
      <c r="A47" s="36" t="s">
        <v>5</v>
      </c>
      <c r="B47" s="158">
        <f>B46+B41+B42+B43+B44</f>
        <v>7960653.0463528726</v>
      </c>
      <c r="C47" s="158">
        <f t="shared" ref="C47:W47" si="4">C46+C41+C42+C43+C44</f>
        <v>8056256.5188512765</v>
      </c>
      <c r="D47" s="158">
        <f t="shared" si="4"/>
        <v>8139875.5274111032</v>
      </c>
      <c r="E47" s="158">
        <f t="shared" si="4"/>
        <v>8146825.7462258115</v>
      </c>
      <c r="F47" s="158">
        <f t="shared" si="4"/>
        <v>8362120.8525738278</v>
      </c>
      <c r="G47" s="158">
        <f t="shared" si="4"/>
        <v>8605725.4221726414</v>
      </c>
      <c r="H47" s="158">
        <f t="shared" si="4"/>
        <v>8783603.8800935037</v>
      </c>
      <c r="I47" s="158">
        <f t="shared" si="4"/>
        <v>9041941.2190914936</v>
      </c>
      <c r="J47" s="158">
        <f t="shared" si="4"/>
        <v>9325221.326077871</v>
      </c>
      <c r="K47" s="158">
        <f t="shared" si="4"/>
        <v>9586246.6581609957</v>
      </c>
      <c r="L47" s="158">
        <f t="shared" si="4"/>
        <v>9968260.2999999989</v>
      </c>
      <c r="M47" s="158">
        <f t="shared" si="4"/>
        <v>10157455.1</v>
      </c>
      <c r="N47" s="158">
        <f t="shared" si="4"/>
        <v>10304352.999999998</v>
      </c>
      <c r="O47" s="158">
        <f t="shared" si="4"/>
        <v>10455472.000000002</v>
      </c>
      <c r="P47" s="158">
        <f t="shared" si="4"/>
        <v>10746377.400000002</v>
      </c>
      <c r="Q47" s="158">
        <f t="shared" si="4"/>
        <v>10980819.599999998</v>
      </c>
      <c r="R47" s="158">
        <f t="shared" si="4"/>
        <v>11356937</v>
      </c>
      <c r="S47" s="158">
        <f>S46+S41+S42+S43+S44</f>
        <v>11724937.699999999</v>
      </c>
      <c r="T47" s="158">
        <f t="shared" si="4"/>
        <v>11760318.200000001</v>
      </c>
      <c r="U47" s="158">
        <f t="shared" si="4"/>
        <v>11255132.9</v>
      </c>
      <c r="V47" s="158">
        <f t="shared" si="4"/>
        <v>11525193.1</v>
      </c>
      <c r="W47" s="158">
        <f t="shared" si="4"/>
        <v>11735477.499999996</v>
      </c>
      <c r="X47" s="158">
        <f>X46+X41+X42+X43+X44</f>
        <v>11760386.600000003</v>
      </c>
      <c r="Y47" s="158">
        <f>Y46+Y41+Y42+Y43+Y44</f>
        <v>11932426.1</v>
      </c>
      <c r="AA47" s="242" t="s">
        <v>209</v>
      </c>
      <c r="AB47" s="243" t="s">
        <v>210</v>
      </c>
    </row>
    <row r="48" spans="1:28" ht="13.5" thickBot="1">
      <c r="A48" s="36" t="s">
        <v>185</v>
      </c>
      <c r="B48" s="167">
        <f>B41+B42+B43+B44</f>
        <v>580143.1</v>
      </c>
      <c r="C48" s="167">
        <f t="shared" ref="C48:Y48" si="5">C41+C42+C43+C44</f>
        <v>583636.1</v>
      </c>
      <c r="D48" s="167">
        <f t="shared" si="5"/>
        <v>600456.1</v>
      </c>
      <c r="E48" s="167">
        <f t="shared" si="5"/>
        <v>621274.19999999995</v>
      </c>
      <c r="F48" s="167">
        <f t="shared" si="5"/>
        <v>618684.5</v>
      </c>
      <c r="G48" s="167">
        <f t="shared" si="5"/>
        <v>641562.80000000005</v>
      </c>
      <c r="H48" s="167">
        <f t="shared" si="5"/>
        <v>667822.5</v>
      </c>
      <c r="I48" s="167">
        <f t="shared" si="5"/>
        <v>701039.8</v>
      </c>
      <c r="J48" s="167">
        <f t="shared" si="5"/>
        <v>733554.6</v>
      </c>
      <c r="K48" s="167">
        <f t="shared" si="5"/>
        <v>730931.8</v>
      </c>
      <c r="L48" s="167">
        <f t="shared" si="5"/>
        <v>765651.7</v>
      </c>
      <c r="M48" s="167">
        <f t="shared" si="5"/>
        <v>755527.6</v>
      </c>
      <c r="N48" s="167">
        <f t="shared" si="5"/>
        <v>777149.6</v>
      </c>
      <c r="O48" s="167">
        <f t="shared" si="5"/>
        <v>794660.7</v>
      </c>
      <c r="P48" s="167">
        <f t="shared" si="5"/>
        <v>839836.8</v>
      </c>
      <c r="Q48" s="167">
        <f t="shared" si="5"/>
        <v>882508.89999999991</v>
      </c>
      <c r="R48" s="167">
        <f t="shared" si="5"/>
        <v>924615.8</v>
      </c>
      <c r="S48" s="167">
        <f t="shared" si="5"/>
        <v>960670.5</v>
      </c>
      <c r="T48" s="167">
        <f t="shared" si="5"/>
        <v>970204.3</v>
      </c>
      <c r="U48" s="167">
        <f t="shared" si="5"/>
        <v>939235.10000000009</v>
      </c>
      <c r="V48" s="167">
        <f t="shared" si="5"/>
        <v>985122.4</v>
      </c>
      <c r="W48" s="167">
        <f t="shared" si="5"/>
        <v>1032749.5</v>
      </c>
      <c r="X48" s="167">
        <f t="shared" si="5"/>
        <v>1055154.8</v>
      </c>
      <c r="Y48" s="167">
        <f t="shared" si="5"/>
        <v>1088116.6000000001</v>
      </c>
      <c r="AA48" s="240">
        <f>((V48/B48)^(1/20))-1</f>
        <v>2.6828119296213204E-2</v>
      </c>
      <c r="AB48" s="241">
        <f>((V48/Q48)^(1/5))-1</f>
        <v>2.224317596342984E-2</v>
      </c>
    </row>
    <row r="50" spans="1:27" s="9" customFormat="1" ht="18">
      <c r="A50" s="27" t="s">
        <v>122</v>
      </c>
    </row>
    <row r="51" spans="1:27" s="9" customFormat="1"/>
    <row r="52" spans="1:27" s="9" customFormat="1">
      <c r="A52" s="9" t="s">
        <v>70</v>
      </c>
      <c r="B52" s="193">
        <v>41053.548657407409</v>
      </c>
    </row>
    <row r="53" spans="1:27" s="9" customFormat="1">
      <c r="A53" s="9" t="s">
        <v>64</v>
      </c>
      <c r="B53" s="193">
        <v>41089.609165277776</v>
      </c>
    </row>
    <row r="54" spans="1:27" s="9" customFormat="1">
      <c r="A54" s="9" t="s">
        <v>71</v>
      </c>
      <c r="B54" s="9" t="s">
        <v>72</v>
      </c>
    </row>
    <row r="55" spans="1:27" s="9" customFormat="1"/>
    <row r="56" spans="1:27" s="9" customFormat="1">
      <c r="A56" s="9" t="s">
        <v>63</v>
      </c>
      <c r="B56" s="9" t="s">
        <v>123</v>
      </c>
    </row>
    <row r="57" spans="1:27" s="9" customFormat="1">
      <c r="A57" s="9" t="s">
        <v>124</v>
      </c>
      <c r="B57" s="9" t="s">
        <v>125</v>
      </c>
      <c r="D57" s="9">
        <v>100800</v>
      </c>
    </row>
    <row r="58" spans="1:27" s="9" customFormat="1">
      <c r="A58" s="9" t="s">
        <v>73</v>
      </c>
      <c r="B58" s="9" t="s">
        <v>74</v>
      </c>
      <c r="C58" s="9" t="s">
        <v>126</v>
      </c>
    </row>
    <row r="59" spans="1:27" s="9" customFormat="1"/>
    <row r="60" spans="1:27" s="9" customFormat="1"/>
    <row r="61" spans="1:27" s="9" customFormat="1">
      <c r="A61" s="25" t="s">
        <v>77</v>
      </c>
      <c r="B61" s="25" t="s">
        <v>43</v>
      </c>
      <c r="C61" s="25" t="s">
        <v>52</v>
      </c>
      <c r="D61" s="25" t="s">
        <v>53</v>
      </c>
      <c r="E61" s="25" t="s">
        <v>54</v>
      </c>
      <c r="F61" s="25" t="s">
        <v>55</v>
      </c>
      <c r="G61" s="25" t="s">
        <v>44</v>
      </c>
      <c r="H61" s="25" t="s">
        <v>56</v>
      </c>
      <c r="I61" s="25" t="s">
        <v>57</v>
      </c>
      <c r="J61" s="25" t="s">
        <v>58</v>
      </c>
      <c r="K61" s="25" t="s">
        <v>59</v>
      </c>
      <c r="L61" s="25" t="s">
        <v>45</v>
      </c>
      <c r="M61" s="25" t="s">
        <v>46</v>
      </c>
      <c r="N61" s="25" t="s">
        <v>47</v>
      </c>
      <c r="O61" s="25" t="s">
        <v>48</v>
      </c>
      <c r="P61" s="25" t="s">
        <v>49</v>
      </c>
      <c r="Q61" s="25" t="s">
        <v>50</v>
      </c>
      <c r="R61" s="25" t="s">
        <v>62</v>
      </c>
      <c r="S61" s="25" t="s">
        <v>67</v>
      </c>
      <c r="T61" s="25" t="s">
        <v>78</v>
      </c>
      <c r="U61" s="25" t="s">
        <v>79</v>
      </c>
      <c r="V61" s="25" t="s">
        <v>80</v>
      </c>
      <c r="AA61" s="244" t="s">
        <v>212</v>
      </c>
    </row>
    <row r="62" spans="1:27">
      <c r="V62" s="9"/>
      <c r="AA62" s="186"/>
    </row>
    <row r="63" spans="1:27" s="9" customFormat="1">
      <c r="A63" s="25" t="s">
        <v>7</v>
      </c>
      <c r="B63" s="194">
        <v>48788</v>
      </c>
      <c r="C63" s="194">
        <v>50871</v>
      </c>
      <c r="D63" s="194">
        <v>51434</v>
      </c>
      <c r="E63" s="194">
        <v>50110</v>
      </c>
      <c r="F63" s="194">
        <v>53129</v>
      </c>
      <c r="G63" s="194">
        <v>54137</v>
      </c>
      <c r="H63" s="194">
        <v>57071</v>
      </c>
      <c r="I63" s="194">
        <v>57336</v>
      </c>
      <c r="J63" s="194">
        <v>58514</v>
      </c>
      <c r="K63" s="194">
        <v>58961</v>
      </c>
      <c r="L63" s="194">
        <v>59212</v>
      </c>
      <c r="M63" s="194">
        <v>58647</v>
      </c>
      <c r="N63" s="194">
        <v>56391</v>
      </c>
      <c r="O63" s="194">
        <v>59599</v>
      </c>
      <c r="P63" s="194">
        <v>59163</v>
      </c>
      <c r="Q63" s="194">
        <v>58981</v>
      </c>
      <c r="R63" s="194">
        <v>58353</v>
      </c>
      <c r="S63" s="194">
        <v>57003</v>
      </c>
      <c r="T63" s="194">
        <v>59625</v>
      </c>
      <c r="U63" s="194">
        <v>58109</v>
      </c>
      <c r="V63" s="194">
        <v>61503</v>
      </c>
      <c r="AA63" s="186">
        <f>V63/U63-1</f>
        <v>5.8407475606188308E-2</v>
      </c>
    </row>
    <row r="64" spans="1:27" s="9" customFormat="1">
      <c r="A64" s="25" t="s">
        <v>30</v>
      </c>
      <c r="B64" s="194">
        <v>28210</v>
      </c>
      <c r="C64" s="194">
        <v>22232</v>
      </c>
      <c r="D64" s="194">
        <v>20770</v>
      </c>
      <c r="E64" s="194">
        <v>22254</v>
      </c>
      <c r="F64" s="194">
        <v>21514</v>
      </c>
      <c r="G64" s="194">
        <v>23410</v>
      </c>
      <c r="H64" s="194">
        <v>23180</v>
      </c>
      <c r="I64" s="194">
        <v>20927</v>
      </c>
      <c r="J64" s="194">
        <v>20200</v>
      </c>
      <c r="K64" s="194">
        <v>18293</v>
      </c>
      <c r="L64" s="194">
        <v>18707</v>
      </c>
      <c r="M64" s="194">
        <v>19450</v>
      </c>
      <c r="N64" s="194">
        <v>19064</v>
      </c>
      <c r="O64" s="194">
        <v>19470</v>
      </c>
      <c r="P64" s="194">
        <v>19040</v>
      </c>
      <c r="Q64" s="194">
        <v>20077</v>
      </c>
      <c r="R64" s="194">
        <v>20642</v>
      </c>
      <c r="S64" s="194">
        <v>20311</v>
      </c>
      <c r="T64" s="194">
        <v>20085</v>
      </c>
      <c r="U64" s="194">
        <v>17570</v>
      </c>
      <c r="V64" s="194">
        <v>17831</v>
      </c>
      <c r="AA64" s="186">
        <f t="shared" ref="AA64:AA92" si="6">V64/U64-1</f>
        <v>1.4854866249288667E-2</v>
      </c>
    </row>
    <row r="65" spans="1:27" s="9" customFormat="1">
      <c r="A65" s="25" t="s">
        <v>8</v>
      </c>
      <c r="B65" s="194">
        <v>49880</v>
      </c>
      <c r="C65" s="194">
        <v>45104</v>
      </c>
      <c r="D65" s="194">
        <v>43779</v>
      </c>
      <c r="E65" s="194">
        <v>42465</v>
      </c>
      <c r="F65" s="194">
        <v>41109</v>
      </c>
      <c r="G65" s="194">
        <v>41698</v>
      </c>
      <c r="H65" s="194">
        <v>42984</v>
      </c>
      <c r="I65" s="194">
        <v>43258</v>
      </c>
      <c r="J65" s="194">
        <v>41875</v>
      </c>
      <c r="K65" s="194">
        <v>39228</v>
      </c>
      <c r="L65" s="194">
        <v>41267</v>
      </c>
      <c r="M65" s="194">
        <v>42341</v>
      </c>
      <c r="N65" s="194">
        <v>42745</v>
      </c>
      <c r="O65" s="194">
        <v>44656</v>
      </c>
      <c r="P65" s="194">
        <v>45777</v>
      </c>
      <c r="Q65" s="194">
        <v>45276</v>
      </c>
      <c r="R65" s="194">
        <v>46322</v>
      </c>
      <c r="S65" s="194">
        <v>46284</v>
      </c>
      <c r="T65" s="194">
        <v>45264</v>
      </c>
      <c r="U65" s="194">
        <v>42341</v>
      </c>
      <c r="V65" s="194">
        <v>44771</v>
      </c>
      <c r="AA65" s="186">
        <f t="shared" si="6"/>
        <v>5.7391181124678115E-2</v>
      </c>
    </row>
    <row r="66" spans="1:27" s="9" customFormat="1">
      <c r="A66" s="25" t="s">
        <v>9</v>
      </c>
      <c r="B66" s="194">
        <v>17991</v>
      </c>
      <c r="C66" s="194">
        <v>19857</v>
      </c>
      <c r="D66" s="194">
        <v>19031</v>
      </c>
      <c r="E66" s="194">
        <v>19506</v>
      </c>
      <c r="F66" s="194">
        <v>20225</v>
      </c>
      <c r="G66" s="194">
        <v>20279</v>
      </c>
      <c r="H66" s="194">
        <v>23066</v>
      </c>
      <c r="I66" s="194">
        <v>21470</v>
      </c>
      <c r="J66" s="194">
        <v>21097</v>
      </c>
      <c r="K66" s="194">
        <v>20332</v>
      </c>
      <c r="L66" s="194">
        <v>19795</v>
      </c>
      <c r="M66" s="194">
        <v>20349</v>
      </c>
      <c r="N66" s="194">
        <v>19962</v>
      </c>
      <c r="O66" s="194">
        <v>20847</v>
      </c>
      <c r="P66" s="194">
        <v>20262</v>
      </c>
      <c r="Q66" s="194">
        <v>19769</v>
      </c>
      <c r="R66" s="194">
        <v>21138</v>
      </c>
      <c r="S66" s="194">
        <v>20669</v>
      </c>
      <c r="T66" s="194">
        <v>19339</v>
      </c>
      <c r="U66" s="194">
        <v>19709</v>
      </c>
      <c r="V66" s="194">
        <v>19321</v>
      </c>
      <c r="AA66" s="186">
        <f t="shared" si="6"/>
        <v>-1.9686437668070433E-2</v>
      </c>
    </row>
    <row r="67" spans="1:27" s="9" customFormat="1">
      <c r="A67" s="25" t="s">
        <v>84</v>
      </c>
      <c r="B67" s="194">
        <v>356713</v>
      </c>
      <c r="C67" s="194">
        <v>348842</v>
      </c>
      <c r="D67" s="194">
        <v>342582</v>
      </c>
      <c r="E67" s="194">
        <v>339629</v>
      </c>
      <c r="F67" s="194">
        <v>338466</v>
      </c>
      <c r="G67" s="194">
        <v>342171</v>
      </c>
      <c r="H67" s="194">
        <v>353566</v>
      </c>
      <c r="I67" s="194">
        <v>350750</v>
      </c>
      <c r="J67" s="194">
        <v>348811</v>
      </c>
      <c r="K67" s="194">
        <v>341539</v>
      </c>
      <c r="L67" s="194">
        <v>343622</v>
      </c>
      <c r="M67" s="194">
        <v>353333</v>
      </c>
      <c r="N67" s="194">
        <v>345440</v>
      </c>
      <c r="O67" s="194">
        <v>348452</v>
      </c>
      <c r="P67" s="194">
        <v>350111</v>
      </c>
      <c r="Q67" s="194">
        <v>345995</v>
      </c>
      <c r="R67" s="194">
        <v>348905</v>
      </c>
      <c r="S67" s="194">
        <v>339793</v>
      </c>
      <c r="T67" s="194">
        <v>342868</v>
      </c>
      <c r="U67" s="194">
        <v>326446</v>
      </c>
      <c r="V67" s="194">
        <v>336095</v>
      </c>
      <c r="AA67" s="186">
        <f t="shared" si="6"/>
        <v>2.9557721644621227E-2</v>
      </c>
    </row>
    <row r="68" spans="1:27" s="9" customFormat="1">
      <c r="A68" s="25" t="s">
        <v>10</v>
      </c>
      <c r="B68" s="194">
        <v>10163</v>
      </c>
      <c r="C68" s="194">
        <v>9337</v>
      </c>
      <c r="D68" s="194">
        <v>6868</v>
      </c>
      <c r="E68" s="194">
        <v>5493</v>
      </c>
      <c r="F68" s="194">
        <v>5671</v>
      </c>
      <c r="G68" s="194">
        <v>5345</v>
      </c>
      <c r="H68" s="194">
        <v>5854</v>
      </c>
      <c r="I68" s="194">
        <v>5781</v>
      </c>
      <c r="J68" s="194">
        <v>5346</v>
      </c>
      <c r="K68" s="194">
        <v>4990</v>
      </c>
      <c r="L68" s="194">
        <v>4965</v>
      </c>
      <c r="M68" s="194">
        <v>5178</v>
      </c>
      <c r="N68" s="194">
        <v>4992</v>
      </c>
      <c r="O68" s="194">
        <v>5496</v>
      </c>
      <c r="P68" s="194">
        <v>5654</v>
      </c>
      <c r="Q68" s="194">
        <v>5562</v>
      </c>
      <c r="R68" s="194">
        <v>5424</v>
      </c>
      <c r="S68" s="194">
        <v>6059</v>
      </c>
      <c r="T68" s="194">
        <v>5870</v>
      </c>
      <c r="U68" s="194">
        <v>5293</v>
      </c>
      <c r="V68" s="194">
        <v>6101</v>
      </c>
      <c r="AA68" s="186">
        <f t="shared" si="6"/>
        <v>0.15265444927262428</v>
      </c>
    </row>
    <row r="69" spans="1:27" s="9" customFormat="1">
      <c r="A69" s="25" t="s">
        <v>14</v>
      </c>
      <c r="B69" s="194">
        <v>10301</v>
      </c>
      <c r="C69" s="194">
        <v>10319</v>
      </c>
      <c r="D69" s="194">
        <v>10158</v>
      </c>
      <c r="E69" s="194">
        <v>10476</v>
      </c>
      <c r="F69" s="194">
        <v>10902</v>
      </c>
      <c r="G69" s="194">
        <v>10979</v>
      </c>
      <c r="H69" s="194">
        <v>11714</v>
      </c>
      <c r="I69" s="194">
        <v>12324</v>
      </c>
      <c r="J69" s="194">
        <v>13114</v>
      </c>
      <c r="K69" s="194">
        <v>13767</v>
      </c>
      <c r="L69" s="194">
        <v>14249</v>
      </c>
      <c r="M69" s="194">
        <v>15145</v>
      </c>
      <c r="N69" s="194">
        <v>15276</v>
      </c>
      <c r="O69" s="194">
        <v>15063</v>
      </c>
      <c r="P69" s="194">
        <v>15258</v>
      </c>
      <c r="Q69" s="194">
        <v>15235</v>
      </c>
      <c r="R69" s="194">
        <v>15524</v>
      </c>
      <c r="S69" s="194">
        <v>15999</v>
      </c>
      <c r="T69" s="194">
        <v>15935</v>
      </c>
      <c r="U69" s="194">
        <v>14917</v>
      </c>
      <c r="V69" s="194">
        <v>15100</v>
      </c>
      <c r="AA69" s="186">
        <f t="shared" si="6"/>
        <v>1.2267882281960185E-2</v>
      </c>
    </row>
    <row r="70" spans="1:27" s="9" customFormat="1">
      <c r="A70" s="25" t="s">
        <v>11</v>
      </c>
      <c r="B70" s="194">
        <v>22353</v>
      </c>
      <c r="C70" s="194">
        <v>22600</v>
      </c>
      <c r="D70" s="194">
        <v>23201</v>
      </c>
      <c r="E70" s="194">
        <v>22949</v>
      </c>
      <c r="F70" s="194">
        <v>23737</v>
      </c>
      <c r="G70" s="194">
        <v>23868</v>
      </c>
      <c r="H70" s="194">
        <v>24555</v>
      </c>
      <c r="I70" s="194">
        <v>25483</v>
      </c>
      <c r="J70" s="194">
        <v>26809</v>
      </c>
      <c r="K70" s="194">
        <v>26950</v>
      </c>
      <c r="L70" s="194">
        <v>28265</v>
      </c>
      <c r="M70" s="194">
        <v>29103</v>
      </c>
      <c r="N70" s="194">
        <v>29551</v>
      </c>
      <c r="O70" s="194">
        <v>30340</v>
      </c>
      <c r="P70" s="194">
        <v>30810</v>
      </c>
      <c r="Q70" s="194">
        <v>31387</v>
      </c>
      <c r="R70" s="194">
        <v>31566</v>
      </c>
      <c r="S70" s="194">
        <v>31607</v>
      </c>
      <c r="T70" s="194">
        <v>31845</v>
      </c>
      <c r="U70" s="194">
        <v>30695</v>
      </c>
      <c r="V70" s="194">
        <v>28841</v>
      </c>
      <c r="AA70" s="186">
        <f t="shared" si="6"/>
        <v>-6.0400716729108961E-2</v>
      </c>
    </row>
    <row r="71" spans="1:27" s="9" customFormat="1">
      <c r="A71" s="25" t="s">
        <v>12</v>
      </c>
      <c r="B71" s="194">
        <v>90733</v>
      </c>
      <c r="C71" s="194">
        <v>94175</v>
      </c>
      <c r="D71" s="194">
        <v>96159</v>
      </c>
      <c r="E71" s="194">
        <v>92324</v>
      </c>
      <c r="F71" s="194">
        <v>97545</v>
      </c>
      <c r="G71" s="194">
        <v>102154</v>
      </c>
      <c r="H71" s="194">
        <v>100858</v>
      </c>
      <c r="I71" s="194">
        <v>107098</v>
      </c>
      <c r="J71" s="194">
        <v>112411</v>
      </c>
      <c r="K71" s="194">
        <v>117967</v>
      </c>
      <c r="L71" s="194">
        <v>123962</v>
      </c>
      <c r="M71" s="194">
        <v>127053</v>
      </c>
      <c r="N71" s="194">
        <v>130876</v>
      </c>
      <c r="O71" s="194">
        <v>135333</v>
      </c>
      <c r="P71" s="194">
        <v>141385</v>
      </c>
      <c r="Q71" s="194">
        <v>144336</v>
      </c>
      <c r="R71" s="194">
        <v>144615</v>
      </c>
      <c r="S71" s="194">
        <v>146399</v>
      </c>
      <c r="T71" s="194">
        <v>141952</v>
      </c>
      <c r="U71" s="194">
        <v>130345</v>
      </c>
      <c r="V71" s="194">
        <v>130224</v>
      </c>
      <c r="AA71" s="186">
        <f t="shared" si="6"/>
        <v>-9.2830565038937163E-4</v>
      </c>
    </row>
    <row r="72" spans="1:27" s="9" customFormat="1">
      <c r="A72" s="25" t="s">
        <v>13</v>
      </c>
      <c r="B72" s="194">
        <v>227544</v>
      </c>
      <c r="C72" s="194">
        <v>240282</v>
      </c>
      <c r="D72" s="194">
        <v>236474</v>
      </c>
      <c r="E72" s="194">
        <v>240551</v>
      </c>
      <c r="F72" s="194">
        <v>231858</v>
      </c>
      <c r="G72" s="194">
        <v>241235</v>
      </c>
      <c r="H72" s="194">
        <v>254901</v>
      </c>
      <c r="I72" s="194">
        <v>247404</v>
      </c>
      <c r="J72" s="194">
        <v>255147</v>
      </c>
      <c r="K72" s="194">
        <v>254958</v>
      </c>
      <c r="L72" s="194">
        <v>257826</v>
      </c>
      <c r="M72" s="194">
        <v>266158</v>
      </c>
      <c r="N72" s="194">
        <v>266724</v>
      </c>
      <c r="O72" s="194">
        <v>271530</v>
      </c>
      <c r="P72" s="194">
        <v>275661</v>
      </c>
      <c r="Q72" s="194">
        <v>276591</v>
      </c>
      <c r="R72" s="194">
        <v>273026</v>
      </c>
      <c r="S72" s="194">
        <v>270320</v>
      </c>
      <c r="T72" s="194">
        <v>271922</v>
      </c>
      <c r="U72" s="194">
        <v>259957</v>
      </c>
      <c r="V72" s="194">
        <v>268576</v>
      </c>
      <c r="AA72" s="186">
        <f t="shared" si="6"/>
        <v>3.3155483406871245E-2</v>
      </c>
    </row>
    <row r="73" spans="1:27" s="9" customFormat="1">
      <c r="A73" s="25" t="s">
        <v>15</v>
      </c>
      <c r="B73" s="194">
        <v>153898</v>
      </c>
      <c r="C73" s="194">
        <v>157817</v>
      </c>
      <c r="D73" s="194">
        <v>157221</v>
      </c>
      <c r="E73" s="194">
        <v>156592</v>
      </c>
      <c r="F73" s="194">
        <v>154844</v>
      </c>
      <c r="G73" s="194">
        <v>162946</v>
      </c>
      <c r="H73" s="194">
        <v>163112</v>
      </c>
      <c r="I73" s="194">
        <v>165260</v>
      </c>
      <c r="J73" s="194">
        <v>169991</v>
      </c>
      <c r="K73" s="194">
        <v>172593</v>
      </c>
      <c r="L73" s="194">
        <v>175798</v>
      </c>
      <c r="M73" s="194">
        <v>176256</v>
      </c>
      <c r="N73" s="194">
        <v>176737</v>
      </c>
      <c r="O73" s="194">
        <v>184174</v>
      </c>
      <c r="P73" s="194">
        <v>186638</v>
      </c>
      <c r="Q73" s="194">
        <v>188523</v>
      </c>
      <c r="R73" s="194">
        <v>186916</v>
      </c>
      <c r="S73" s="194">
        <v>185147</v>
      </c>
      <c r="T73" s="194">
        <v>181652</v>
      </c>
      <c r="U73" s="194">
        <v>169982</v>
      </c>
      <c r="V73" s="194">
        <v>175515</v>
      </c>
      <c r="AA73" s="186">
        <f t="shared" si="6"/>
        <v>3.2550505347624936E-2</v>
      </c>
    </row>
    <row r="74" spans="1:27" s="9" customFormat="1">
      <c r="A74" s="25" t="s">
        <v>16</v>
      </c>
      <c r="B74" s="194">
        <v>1605</v>
      </c>
      <c r="C74" s="194">
        <v>1676</v>
      </c>
      <c r="D74" s="194">
        <v>1840</v>
      </c>
      <c r="E74" s="194">
        <v>1909</v>
      </c>
      <c r="F74" s="194">
        <v>2205</v>
      </c>
      <c r="G74" s="194">
        <v>2000</v>
      </c>
      <c r="H74" s="194">
        <v>2180</v>
      </c>
      <c r="I74" s="194">
        <v>2133</v>
      </c>
      <c r="J74" s="194">
        <v>2224</v>
      </c>
      <c r="K74" s="194">
        <v>2239</v>
      </c>
      <c r="L74" s="194">
        <v>2393</v>
      </c>
      <c r="M74" s="194">
        <v>2418</v>
      </c>
      <c r="N74" s="194">
        <v>2437</v>
      </c>
      <c r="O74" s="194">
        <v>2651</v>
      </c>
      <c r="P74" s="194">
        <v>2484</v>
      </c>
      <c r="Q74" s="194">
        <v>2518</v>
      </c>
      <c r="R74" s="194">
        <v>2616</v>
      </c>
      <c r="S74" s="194">
        <v>2732</v>
      </c>
      <c r="T74" s="194">
        <v>2876</v>
      </c>
      <c r="U74" s="194">
        <v>2804</v>
      </c>
      <c r="V74" s="194">
        <v>2717</v>
      </c>
      <c r="AA74" s="186">
        <f t="shared" si="6"/>
        <v>-3.1027104136947203E-2</v>
      </c>
    </row>
    <row r="75" spans="1:27" s="9" customFormat="1">
      <c r="A75" s="25" t="s">
        <v>17</v>
      </c>
      <c r="B75" s="194">
        <v>7935</v>
      </c>
      <c r="C75" s="194">
        <v>7500</v>
      </c>
      <c r="D75" s="194">
        <v>6134</v>
      </c>
      <c r="E75" s="194">
        <v>5306</v>
      </c>
      <c r="F75" s="194">
        <v>4802</v>
      </c>
      <c r="G75" s="194">
        <v>4624</v>
      </c>
      <c r="H75" s="194">
        <v>4571</v>
      </c>
      <c r="I75" s="194">
        <v>4436</v>
      </c>
      <c r="J75" s="194">
        <v>4336</v>
      </c>
      <c r="K75" s="194">
        <v>3962</v>
      </c>
      <c r="L75" s="194">
        <v>3742</v>
      </c>
      <c r="M75" s="194">
        <v>4100</v>
      </c>
      <c r="N75" s="194">
        <v>4031</v>
      </c>
      <c r="O75" s="194">
        <v>4283</v>
      </c>
      <c r="P75" s="194">
        <v>4400</v>
      </c>
      <c r="Q75" s="194">
        <v>4484</v>
      </c>
      <c r="R75" s="194">
        <v>4624</v>
      </c>
      <c r="S75" s="194">
        <v>4761</v>
      </c>
      <c r="T75" s="194">
        <v>4593</v>
      </c>
      <c r="U75" s="194">
        <v>4329</v>
      </c>
      <c r="V75" s="194">
        <v>4538</v>
      </c>
      <c r="AA75" s="186">
        <f t="shared" si="6"/>
        <v>4.8279048279048276E-2</v>
      </c>
    </row>
    <row r="76" spans="1:27" s="9" customFormat="1">
      <c r="A76" s="25" t="s">
        <v>18</v>
      </c>
      <c r="B76" s="194">
        <v>16095</v>
      </c>
      <c r="C76" s="194">
        <v>16858</v>
      </c>
      <c r="D76" s="194">
        <v>10896</v>
      </c>
      <c r="E76" s="194">
        <v>9022</v>
      </c>
      <c r="F76" s="194">
        <v>8087</v>
      </c>
      <c r="G76" s="194">
        <v>8719</v>
      </c>
      <c r="H76" s="194">
        <v>9405</v>
      </c>
      <c r="I76" s="194">
        <v>8882</v>
      </c>
      <c r="J76" s="194">
        <v>9308</v>
      </c>
      <c r="K76" s="194">
        <v>7895</v>
      </c>
      <c r="L76" s="194">
        <v>7160</v>
      </c>
      <c r="M76" s="194">
        <v>8251</v>
      </c>
      <c r="N76" s="194">
        <v>8782</v>
      </c>
      <c r="O76" s="194">
        <v>9140</v>
      </c>
      <c r="P76" s="194">
        <v>9322</v>
      </c>
      <c r="Q76" s="194">
        <v>8790</v>
      </c>
      <c r="R76" s="194">
        <v>8631</v>
      </c>
      <c r="S76" s="194">
        <v>9330</v>
      </c>
      <c r="T76" s="194">
        <v>9362</v>
      </c>
      <c r="U76" s="194">
        <v>8527</v>
      </c>
      <c r="V76" s="194">
        <v>6864</v>
      </c>
      <c r="AA76" s="187">
        <f>V76/U76-1</f>
        <v>-0.19502755951682893</v>
      </c>
    </row>
    <row r="77" spans="1:27" s="9" customFormat="1">
      <c r="A77" s="25" t="s">
        <v>85</v>
      </c>
      <c r="B77" s="194">
        <v>3519</v>
      </c>
      <c r="C77" s="194">
        <v>3755</v>
      </c>
      <c r="D77" s="194">
        <v>3764</v>
      </c>
      <c r="E77" s="194">
        <v>3814</v>
      </c>
      <c r="F77" s="194">
        <v>3721</v>
      </c>
      <c r="G77" s="194">
        <v>3315</v>
      </c>
      <c r="H77" s="194">
        <v>3381</v>
      </c>
      <c r="I77" s="194">
        <v>3340</v>
      </c>
      <c r="J77" s="194">
        <v>3267</v>
      </c>
      <c r="K77" s="194">
        <v>3439</v>
      </c>
      <c r="L77" s="194">
        <v>3627</v>
      </c>
      <c r="M77" s="194">
        <v>3829</v>
      </c>
      <c r="N77" s="194">
        <v>4004</v>
      </c>
      <c r="O77" s="194">
        <v>4223</v>
      </c>
      <c r="P77" s="194">
        <v>4688</v>
      </c>
      <c r="Q77" s="194">
        <v>4810</v>
      </c>
      <c r="R77" s="194">
        <v>4732</v>
      </c>
      <c r="S77" s="194">
        <v>4640</v>
      </c>
      <c r="T77" s="194">
        <v>4642</v>
      </c>
      <c r="U77" s="194">
        <v>4368</v>
      </c>
      <c r="V77" s="194">
        <v>4658</v>
      </c>
      <c r="AA77" s="186">
        <f t="shared" si="6"/>
        <v>6.6391941391941378E-2</v>
      </c>
    </row>
    <row r="78" spans="1:27" s="9" customFormat="1">
      <c r="A78" s="25" t="s">
        <v>19</v>
      </c>
      <c r="B78" s="194">
        <v>29208</v>
      </c>
      <c r="C78" s="194">
        <v>27853</v>
      </c>
      <c r="D78" s="194">
        <v>25447</v>
      </c>
      <c r="E78" s="194">
        <v>26038</v>
      </c>
      <c r="F78" s="194">
        <v>25291</v>
      </c>
      <c r="G78" s="194">
        <v>26271</v>
      </c>
      <c r="H78" s="194">
        <v>26891</v>
      </c>
      <c r="I78" s="194">
        <v>26421</v>
      </c>
      <c r="J78" s="194">
        <v>26114</v>
      </c>
      <c r="K78" s="194">
        <v>25920</v>
      </c>
      <c r="L78" s="194">
        <v>25300</v>
      </c>
      <c r="M78" s="194">
        <v>25901</v>
      </c>
      <c r="N78" s="194">
        <v>25949</v>
      </c>
      <c r="O78" s="194">
        <v>26467</v>
      </c>
      <c r="P78" s="194">
        <v>26211</v>
      </c>
      <c r="Q78" s="194">
        <v>27704</v>
      </c>
      <c r="R78" s="194">
        <v>27485</v>
      </c>
      <c r="S78" s="194">
        <v>26954</v>
      </c>
      <c r="T78" s="194">
        <v>26804</v>
      </c>
      <c r="U78" s="194">
        <v>25354</v>
      </c>
      <c r="V78" s="194">
        <v>25978</v>
      </c>
      <c r="AA78" s="186">
        <f t="shared" si="6"/>
        <v>2.4611501143803727E-2</v>
      </c>
    </row>
    <row r="79" spans="1:27" s="9" customFormat="1">
      <c r="A79" s="25" t="s">
        <v>20</v>
      </c>
      <c r="B79" s="194">
        <v>582</v>
      </c>
      <c r="C79" s="194">
        <v>604</v>
      </c>
      <c r="D79" s="194">
        <v>619</v>
      </c>
      <c r="E79" s="194">
        <v>746</v>
      </c>
      <c r="F79" s="194">
        <v>726</v>
      </c>
      <c r="G79" s="194">
        <v>751</v>
      </c>
      <c r="H79" s="194">
        <v>740</v>
      </c>
      <c r="I79" s="194">
        <v>938</v>
      </c>
      <c r="J79" s="194">
        <v>749</v>
      </c>
      <c r="K79" s="194">
        <v>811</v>
      </c>
      <c r="L79" s="194">
        <v>799</v>
      </c>
      <c r="M79" s="194">
        <v>879</v>
      </c>
      <c r="N79" s="194">
        <v>822</v>
      </c>
      <c r="O79" s="194">
        <v>904</v>
      </c>
      <c r="P79" s="194">
        <v>931</v>
      </c>
      <c r="Q79" s="194">
        <v>969</v>
      </c>
      <c r="R79" s="194">
        <v>910</v>
      </c>
      <c r="S79" s="194">
        <v>967</v>
      </c>
      <c r="T79" s="194">
        <v>964</v>
      </c>
      <c r="U79" s="194">
        <v>901</v>
      </c>
      <c r="V79" s="194">
        <v>911</v>
      </c>
      <c r="AA79" s="186">
        <f t="shared" si="6"/>
        <v>1.1098779134295134E-2</v>
      </c>
    </row>
    <row r="80" spans="1:27" s="9" customFormat="1">
      <c r="A80" s="25" t="s">
        <v>21</v>
      </c>
      <c r="B80" s="194">
        <v>67001</v>
      </c>
      <c r="C80" s="194">
        <v>70791</v>
      </c>
      <c r="D80" s="194">
        <v>70161</v>
      </c>
      <c r="E80" s="194">
        <v>70937</v>
      </c>
      <c r="F80" s="194">
        <v>71537</v>
      </c>
      <c r="G80" s="194">
        <v>73261</v>
      </c>
      <c r="H80" s="194">
        <v>76218</v>
      </c>
      <c r="I80" s="194">
        <v>74463</v>
      </c>
      <c r="J80" s="194">
        <v>75336</v>
      </c>
      <c r="K80" s="194">
        <v>74777</v>
      </c>
      <c r="L80" s="194">
        <v>76571</v>
      </c>
      <c r="M80" s="194">
        <v>78944</v>
      </c>
      <c r="N80" s="194">
        <v>79020</v>
      </c>
      <c r="O80" s="194">
        <v>81334</v>
      </c>
      <c r="P80" s="194">
        <v>82664</v>
      </c>
      <c r="Q80" s="194">
        <v>82525</v>
      </c>
      <c r="R80" s="194">
        <v>80205</v>
      </c>
      <c r="S80" s="194">
        <v>85914</v>
      </c>
      <c r="T80" s="194">
        <v>83932</v>
      </c>
      <c r="U80" s="194">
        <v>81610</v>
      </c>
      <c r="V80" s="194">
        <v>86924</v>
      </c>
      <c r="AA80" s="186">
        <f t="shared" si="6"/>
        <v>6.5114569292978874E-2</v>
      </c>
    </row>
    <row r="81" spans="1:28" s="9" customFormat="1">
      <c r="A81" s="25" t="s">
        <v>22</v>
      </c>
      <c r="B81" s="194">
        <v>25400</v>
      </c>
      <c r="C81" s="194">
        <v>27015</v>
      </c>
      <c r="D81" s="194">
        <v>25980</v>
      </c>
      <c r="E81" s="194">
        <v>26287</v>
      </c>
      <c r="F81" s="194">
        <v>26168</v>
      </c>
      <c r="G81" s="194">
        <v>27322</v>
      </c>
      <c r="H81" s="194">
        <v>29097</v>
      </c>
      <c r="I81" s="194">
        <v>28911</v>
      </c>
      <c r="J81" s="194">
        <v>29413</v>
      </c>
      <c r="K81" s="194">
        <v>29172</v>
      </c>
      <c r="L81" s="194">
        <v>29179</v>
      </c>
      <c r="M81" s="194">
        <v>30672</v>
      </c>
      <c r="N81" s="194">
        <v>30970</v>
      </c>
      <c r="O81" s="194">
        <v>32764</v>
      </c>
      <c r="P81" s="194">
        <v>33379</v>
      </c>
      <c r="Q81" s="194">
        <v>34398</v>
      </c>
      <c r="R81" s="194">
        <v>34485</v>
      </c>
      <c r="S81" s="194">
        <v>34141</v>
      </c>
      <c r="T81" s="194">
        <v>34335</v>
      </c>
      <c r="U81" s="194">
        <v>32480</v>
      </c>
      <c r="V81" s="194">
        <v>34618</v>
      </c>
      <c r="AA81" s="186">
        <f t="shared" si="6"/>
        <v>6.5825123152709386E-2</v>
      </c>
    </row>
    <row r="82" spans="1:28" s="9" customFormat="1">
      <c r="A82" s="25" t="s">
        <v>23</v>
      </c>
      <c r="B82" s="194">
        <v>103588</v>
      </c>
      <c r="C82" s="194">
        <v>101286</v>
      </c>
      <c r="D82" s="194">
        <v>99059</v>
      </c>
      <c r="E82" s="194">
        <v>101453</v>
      </c>
      <c r="F82" s="194">
        <v>96689</v>
      </c>
      <c r="G82" s="194">
        <v>99999</v>
      </c>
      <c r="H82" s="194">
        <v>103800</v>
      </c>
      <c r="I82" s="194">
        <v>102440</v>
      </c>
      <c r="J82" s="194">
        <v>95997</v>
      </c>
      <c r="K82" s="194">
        <v>93455</v>
      </c>
      <c r="L82" s="194">
        <v>89818</v>
      </c>
      <c r="M82" s="194">
        <v>90476</v>
      </c>
      <c r="N82" s="194">
        <v>89358</v>
      </c>
      <c r="O82" s="194">
        <v>91644</v>
      </c>
      <c r="P82" s="194">
        <v>91891</v>
      </c>
      <c r="Q82" s="194">
        <v>93076</v>
      </c>
      <c r="R82" s="194">
        <v>97896</v>
      </c>
      <c r="S82" s="194">
        <v>97437</v>
      </c>
      <c r="T82" s="194">
        <v>99008</v>
      </c>
      <c r="U82" s="194">
        <v>95320</v>
      </c>
      <c r="V82" s="194">
        <v>101704</v>
      </c>
      <c r="AA82" s="186">
        <f t="shared" si="6"/>
        <v>6.6974402014267742E-2</v>
      </c>
    </row>
    <row r="83" spans="1:28" s="9" customFormat="1">
      <c r="A83" s="25" t="s">
        <v>24</v>
      </c>
      <c r="B83" s="194">
        <v>17682</v>
      </c>
      <c r="C83" s="194">
        <v>17854</v>
      </c>
      <c r="D83" s="194">
        <v>19136</v>
      </c>
      <c r="E83" s="194">
        <v>18814</v>
      </c>
      <c r="F83" s="194">
        <v>19443</v>
      </c>
      <c r="G83" s="194">
        <v>20652</v>
      </c>
      <c r="H83" s="194">
        <v>20470</v>
      </c>
      <c r="I83" s="194">
        <v>21573</v>
      </c>
      <c r="J83" s="194">
        <v>23293</v>
      </c>
      <c r="K83" s="194">
        <v>24955</v>
      </c>
      <c r="L83" s="194">
        <v>25107</v>
      </c>
      <c r="M83" s="194">
        <v>25255</v>
      </c>
      <c r="N83" s="194">
        <v>26318</v>
      </c>
      <c r="O83" s="194">
        <v>25660</v>
      </c>
      <c r="P83" s="194">
        <v>26700</v>
      </c>
      <c r="Q83" s="194">
        <v>27402</v>
      </c>
      <c r="R83" s="194">
        <v>25692</v>
      </c>
      <c r="S83" s="194">
        <v>26273</v>
      </c>
      <c r="T83" s="194">
        <v>25207</v>
      </c>
      <c r="U83" s="194">
        <v>24928</v>
      </c>
      <c r="V83" s="194">
        <v>24374</v>
      </c>
      <c r="AA83" s="186">
        <f t="shared" si="6"/>
        <v>-2.2224005134788172E-2</v>
      </c>
    </row>
    <row r="84" spans="1:28" s="9" customFormat="1">
      <c r="A84" s="25" t="s">
        <v>31</v>
      </c>
      <c r="B84" s="194">
        <v>62299</v>
      </c>
      <c r="C84" s="194">
        <v>50840</v>
      </c>
      <c r="D84" s="194">
        <v>46831</v>
      </c>
      <c r="E84" s="194">
        <v>46311</v>
      </c>
      <c r="F84" s="194">
        <v>43683</v>
      </c>
      <c r="G84" s="194">
        <v>47203</v>
      </c>
      <c r="H84" s="194">
        <v>48294</v>
      </c>
      <c r="I84" s="194">
        <v>45431</v>
      </c>
      <c r="J84" s="194">
        <v>41358</v>
      </c>
      <c r="K84" s="194">
        <v>36694</v>
      </c>
      <c r="L84" s="194">
        <v>36832</v>
      </c>
      <c r="M84" s="194">
        <v>37342</v>
      </c>
      <c r="N84" s="194">
        <v>38719</v>
      </c>
      <c r="O84" s="194">
        <v>40257</v>
      </c>
      <c r="P84" s="194">
        <v>39514</v>
      </c>
      <c r="Q84" s="194">
        <v>39346</v>
      </c>
      <c r="R84" s="194">
        <v>40811</v>
      </c>
      <c r="S84" s="194">
        <v>40576</v>
      </c>
      <c r="T84" s="194">
        <v>40496</v>
      </c>
      <c r="U84" s="194">
        <v>35506</v>
      </c>
      <c r="V84" s="194">
        <v>35708</v>
      </c>
      <c r="AA84" s="186">
        <f t="shared" si="6"/>
        <v>5.689179293640434E-3</v>
      </c>
    </row>
    <row r="85" spans="1:28" s="9" customFormat="1">
      <c r="A85" s="25" t="s">
        <v>25</v>
      </c>
      <c r="B85" s="194">
        <v>5718</v>
      </c>
      <c r="C85" s="194">
        <v>5544</v>
      </c>
      <c r="D85" s="194">
        <v>5155</v>
      </c>
      <c r="E85" s="194">
        <v>5408</v>
      </c>
      <c r="F85" s="194">
        <v>5625</v>
      </c>
      <c r="G85" s="194">
        <v>6063</v>
      </c>
      <c r="H85" s="194">
        <v>6322</v>
      </c>
      <c r="I85" s="194">
        <v>6566</v>
      </c>
      <c r="J85" s="194">
        <v>6447</v>
      </c>
      <c r="K85" s="194">
        <v>6428</v>
      </c>
      <c r="L85" s="194">
        <v>6426</v>
      </c>
      <c r="M85" s="194">
        <v>6747</v>
      </c>
      <c r="N85" s="194">
        <v>6842</v>
      </c>
      <c r="O85" s="194">
        <v>6923</v>
      </c>
      <c r="P85" s="194">
        <v>7133</v>
      </c>
      <c r="Q85" s="194">
        <v>7301</v>
      </c>
      <c r="R85" s="194">
        <v>7331</v>
      </c>
      <c r="S85" s="194">
        <v>7339</v>
      </c>
      <c r="T85" s="194">
        <v>7760</v>
      </c>
      <c r="U85" s="194">
        <v>7108</v>
      </c>
      <c r="V85" s="194">
        <v>7264</v>
      </c>
      <c r="AA85" s="186">
        <f t="shared" si="6"/>
        <v>2.1947101857062501E-2</v>
      </c>
    </row>
    <row r="86" spans="1:28" s="9" customFormat="1">
      <c r="A86" s="25" t="s">
        <v>26</v>
      </c>
      <c r="B86" s="194">
        <v>21303</v>
      </c>
      <c r="C86" s="194">
        <v>19143</v>
      </c>
      <c r="D86" s="194">
        <v>18145</v>
      </c>
      <c r="E86" s="194">
        <v>17811</v>
      </c>
      <c r="F86" s="194">
        <v>17569</v>
      </c>
      <c r="G86" s="194">
        <v>17950</v>
      </c>
      <c r="H86" s="194">
        <v>18229</v>
      </c>
      <c r="I86" s="194">
        <v>18250</v>
      </c>
      <c r="J86" s="194">
        <v>17708</v>
      </c>
      <c r="K86" s="194">
        <v>17792</v>
      </c>
      <c r="L86" s="194">
        <v>17977</v>
      </c>
      <c r="M86" s="194">
        <v>18814</v>
      </c>
      <c r="N86" s="194">
        <v>18972</v>
      </c>
      <c r="O86" s="194">
        <v>18865</v>
      </c>
      <c r="P86" s="194">
        <v>18601</v>
      </c>
      <c r="Q86" s="194">
        <v>19094</v>
      </c>
      <c r="R86" s="194">
        <v>18925</v>
      </c>
      <c r="S86" s="194">
        <v>17901</v>
      </c>
      <c r="T86" s="194">
        <v>18409</v>
      </c>
      <c r="U86" s="194">
        <v>16807</v>
      </c>
      <c r="V86" s="194">
        <v>17922</v>
      </c>
      <c r="AA86" s="186">
        <f t="shared" si="6"/>
        <v>6.6341405366811435E-2</v>
      </c>
    </row>
    <row r="87" spans="1:28" s="9" customFormat="1">
      <c r="A87" s="25" t="s">
        <v>27</v>
      </c>
      <c r="B87" s="194">
        <v>28898</v>
      </c>
      <c r="C87" s="194">
        <v>29337</v>
      </c>
      <c r="D87" s="194">
        <v>27662</v>
      </c>
      <c r="E87" s="194">
        <v>29056</v>
      </c>
      <c r="F87" s="194">
        <v>31059</v>
      </c>
      <c r="G87" s="194">
        <v>29553</v>
      </c>
      <c r="H87" s="194">
        <v>31792</v>
      </c>
      <c r="I87" s="194">
        <v>32985</v>
      </c>
      <c r="J87" s="194">
        <v>33324</v>
      </c>
      <c r="K87" s="194">
        <v>33251</v>
      </c>
      <c r="L87" s="194">
        <v>32917</v>
      </c>
      <c r="M87" s="194">
        <v>33784</v>
      </c>
      <c r="N87" s="194">
        <v>35557</v>
      </c>
      <c r="O87" s="194">
        <v>37486</v>
      </c>
      <c r="P87" s="194">
        <v>37906</v>
      </c>
      <c r="Q87" s="194">
        <v>35057</v>
      </c>
      <c r="R87" s="194">
        <v>38233</v>
      </c>
      <c r="S87" s="194">
        <v>37833</v>
      </c>
      <c r="T87" s="194">
        <v>36317</v>
      </c>
      <c r="U87" s="194">
        <v>34339</v>
      </c>
      <c r="V87" s="194">
        <v>36978</v>
      </c>
      <c r="AA87" s="186">
        <f t="shared" si="6"/>
        <v>7.6851393459332007E-2</v>
      </c>
    </row>
    <row r="88" spans="1:28" s="9" customFormat="1">
      <c r="A88" s="25" t="s">
        <v>28</v>
      </c>
      <c r="B88" s="194">
        <v>47332</v>
      </c>
      <c r="C88" s="194">
        <v>48692</v>
      </c>
      <c r="D88" s="194">
        <v>46293</v>
      </c>
      <c r="E88" s="194">
        <v>46456</v>
      </c>
      <c r="F88" s="194">
        <v>49650</v>
      </c>
      <c r="G88" s="194">
        <v>50311</v>
      </c>
      <c r="H88" s="194">
        <v>51512</v>
      </c>
      <c r="I88" s="194">
        <v>50267</v>
      </c>
      <c r="J88" s="194">
        <v>51118</v>
      </c>
      <c r="K88" s="194">
        <v>50179</v>
      </c>
      <c r="L88" s="194">
        <v>47660</v>
      </c>
      <c r="M88" s="194">
        <v>50618</v>
      </c>
      <c r="N88" s="194">
        <v>51710</v>
      </c>
      <c r="O88" s="194">
        <v>50727</v>
      </c>
      <c r="P88" s="194">
        <v>52769</v>
      </c>
      <c r="Q88" s="194">
        <v>51739</v>
      </c>
      <c r="R88" s="194">
        <v>50454</v>
      </c>
      <c r="S88" s="194">
        <v>50258</v>
      </c>
      <c r="T88" s="194">
        <v>49984</v>
      </c>
      <c r="U88" s="194">
        <v>45731</v>
      </c>
      <c r="V88" s="194">
        <v>51352</v>
      </c>
      <c r="AA88" s="186">
        <f t="shared" si="6"/>
        <v>0.12291443440991889</v>
      </c>
    </row>
    <row r="89" spans="1:28" s="9" customFormat="1">
      <c r="A89" s="195" t="s">
        <v>29</v>
      </c>
      <c r="B89" s="194">
        <v>210549</v>
      </c>
      <c r="C89" s="194">
        <v>217237</v>
      </c>
      <c r="D89" s="194">
        <v>217147</v>
      </c>
      <c r="E89" s="194">
        <v>219482</v>
      </c>
      <c r="F89" s="194">
        <v>221311</v>
      </c>
      <c r="G89" s="194">
        <v>221890</v>
      </c>
      <c r="H89" s="194">
        <v>231515</v>
      </c>
      <c r="I89" s="194">
        <v>225742</v>
      </c>
      <c r="J89" s="194">
        <v>228678</v>
      </c>
      <c r="K89" s="194">
        <v>229987</v>
      </c>
      <c r="L89" s="194">
        <v>231729</v>
      </c>
      <c r="M89" s="194">
        <v>232435</v>
      </c>
      <c r="N89" s="194">
        <v>227001</v>
      </c>
      <c r="O89" s="194">
        <v>230922</v>
      </c>
      <c r="P89" s="194">
        <v>232015</v>
      </c>
      <c r="Q89" s="194">
        <v>233400</v>
      </c>
      <c r="R89" s="194">
        <v>230243</v>
      </c>
      <c r="S89" s="194">
        <v>222241</v>
      </c>
      <c r="T89" s="194">
        <v>219271</v>
      </c>
      <c r="U89" s="194">
        <v>207892</v>
      </c>
      <c r="V89" s="194">
        <v>212629</v>
      </c>
      <c r="AA89" s="186">
        <f t="shared" si="6"/>
        <v>2.2785869586131158E-2</v>
      </c>
    </row>
    <row r="90" spans="1:28" s="9" customFormat="1">
      <c r="A90" s="25" t="s">
        <v>32</v>
      </c>
      <c r="B90" s="198">
        <v>52316</v>
      </c>
      <c r="C90" s="198">
        <v>53128</v>
      </c>
      <c r="D90" s="198">
        <v>54776</v>
      </c>
      <c r="E90" s="198">
        <v>57950</v>
      </c>
      <c r="F90" s="198">
        <v>56799</v>
      </c>
      <c r="G90" s="198">
        <v>62155</v>
      </c>
      <c r="H90" s="198">
        <v>67546</v>
      </c>
      <c r="I90" s="198">
        <v>71183</v>
      </c>
      <c r="J90" s="198">
        <v>72525</v>
      </c>
      <c r="K90" s="198">
        <v>71197</v>
      </c>
      <c r="L90" s="198">
        <v>76721</v>
      </c>
      <c r="M90" s="198">
        <v>70979</v>
      </c>
      <c r="N90" s="198">
        <v>75493</v>
      </c>
      <c r="O90" s="198">
        <v>79249</v>
      </c>
      <c r="P90" s="198">
        <v>81951</v>
      </c>
      <c r="Q90" s="198">
        <v>85679</v>
      </c>
      <c r="R90" s="198">
        <v>94417</v>
      </c>
      <c r="S90" s="198">
        <v>101512</v>
      </c>
      <c r="T90" s="198">
        <v>100259</v>
      </c>
      <c r="U90" s="198">
        <v>100025</v>
      </c>
      <c r="V90" s="198">
        <v>106907</v>
      </c>
      <c r="AA90" s="186">
        <f t="shared" si="6"/>
        <v>6.8802799300174966E-2</v>
      </c>
      <c r="AB90" s="168"/>
    </row>
    <row r="91" spans="1:28" s="85" customFormat="1">
      <c r="A91" s="38" t="s">
        <v>33</v>
      </c>
      <c r="B91" s="196">
        <v>2163</v>
      </c>
      <c r="C91" s="196">
        <v>2116</v>
      </c>
      <c r="D91" s="196">
        <v>2101</v>
      </c>
      <c r="E91" s="196">
        <v>2245</v>
      </c>
      <c r="F91" s="196">
        <v>2254</v>
      </c>
      <c r="G91" s="196">
        <v>2320</v>
      </c>
      <c r="H91" s="196">
        <v>2472</v>
      </c>
      <c r="I91" s="196">
        <v>2521</v>
      </c>
      <c r="J91" s="196">
        <v>2690</v>
      </c>
      <c r="K91" s="196">
        <v>3079</v>
      </c>
      <c r="L91" s="196">
        <v>3235</v>
      </c>
      <c r="M91" s="196">
        <v>3354</v>
      </c>
      <c r="N91" s="196">
        <v>3388</v>
      </c>
      <c r="O91" s="196">
        <v>3379</v>
      </c>
      <c r="P91" s="196">
        <v>3489</v>
      </c>
      <c r="Q91" s="196">
        <v>3616</v>
      </c>
      <c r="R91" s="196">
        <v>4326</v>
      </c>
      <c r="S91" s="84"/>
      <c r="T91" s="84"/>
      <c r="AA91" s="186"/>
    </row>
    <row r="92" spans="1:28" s="9" customFormat="1">
      <c r="A92" s="25" t="s">
        <v>34</v>
      </c>
      <c r="B92" s="196">
        <v>21610</v>
      </c>
      <c r="C92" s="196">
        <v>22049</v>
      </c>
      <c r="D92" s="196">
        <v>22476</v>
      </c>
      <c r="E92" s="196">
        <v>23829</v>
      </c>
      <c r="F92" s="196">
        <v>23509</v>
      </c>
      <c r="G92" s="196">
        <v>23590</v>
      </c>
      <c r="H92" s="196">
        <v>23183</v>
      </c>
      <c r="I92" s="196">
        <v>24444</v>
      </c>
      <c r="J92" s="196">
        <v>25573</v>
      </c>
      <c r="K92" s="196">
        <v>26763</v>
      </c>
      <c r="L92" s="196">
        <v>26291</v>
      </c>
      <c r="M92" s="196">
        <v>27381</v>
      </c>
      <c r="N92" s="196">
        <v>25334</v>
      </c>
      <c r="O92" s="196">
        <v>27403</v>
      </c>
      <c r="P92" s="196">
        <v>26872</v>
      </c>
      <c r="Q92" s="196">
        <v>27305</v>
      </c>
      <c r="R92" s="196">
        <v>27741</v>
      </c>
      <c r="S92" s="197">
        <v>28097</v>
      </c>
      <c r="T92" s="197">
        <v>30348</v>
      </c>
      <c r="U92" s="197">
        <v>28874</v>
      </c>
      <c r="V92" s="197">
        <v>33511</v>
      </c>
      <c r="AA92" s="186">
        <f t="shared" si="6"/>
        <v>0.16059430629632199</v>
      </c>
    </row>
    <row r="93" spans="1:28" s="9" customFormat="1">
      <c r="A93" s="25" t="s">
        <v>61</v>
      </c>
      <c r="B93" s="196">
        <v>25239</v>
      </c>
      <c r="C93" s="196">
        <v>25520</v>
      </c>
      <c r="D93" s="196">
        <v>25719</v>
      </c>
      <c r="E93" s="196">
        <v>25158</v>
      </c>
      <c r="F93" s="196">
        <v>25465</v>
      </c>
      <c r="G93" s="196">
        <v>25166</v>
      </c>
      <c r="H93" s="196">
        <v>25686</v>
      </c>
      <c r="I93" s="196">
        <v>26233</v>
      </c>
      <c r="J93" s="196">
        <v>26602</v>
      </c>
      <c r="K93" s="196">
        <v>26701</v>
      </c>
      <c r="L93" s="196">
        <v>26440</v>
      </c>
      <c r="M93" s="196">
        <v>27938</v>
      </c>
      <c r="N93" s="196">
        <v>27105</v>
      </c>
      <c r="O93" s="196">
        <v>27089</v>
      </c>
      <c r="P93" s="196">
        <v>27138</v>
      </c>
      <c r="Q93" s="196">
        <v>27043</v>
      </c>
      <c r="R93" s="196">
        <v>28246</v>
      </c>
      <c r="S93" s="197">
        <v>26988</v>
      </c>
      <c r="T93" s="197">
        <v>28091</v>
      </c>
      <c r="U93" s="197">
        <v>28249</v>
      </c>
      <c r="V93" s="197">
        <v>27545</v>
      </c>
    </row>
    <row r="94" spans="1:28" s="9" customFormat="1"/>
    <row r="95" spans="1:28" s="9" customFormat="1">
      <c r="A95" s="25" t="s">
        <v>83</v>
      </c>
      <c r="B95" s="199">
        <v>1665287</v>
      </c>
      <c r="C95" s="199">
        <v>1667420</v>
      </c>
      <c r="D95" s="199">
        <v>1631947</v>
      </c>
      <c r="E95" s="199">
        <v>1631199</v>
      </c>
      <c r="F95" s="199">
        <v>1626566</v>
      </c>
      <c r="G95" s="199">
        <v>1668106</v>
      </c>
      <c r="H95" s="199">
        <v>1725275</v>
      </c>
      <c r="I95" s="199">
        <v>1709869</v>
      </c>
      <c r="J95" s="199">
        <v>1721983</v>
      </c>
      <c r="K95" s="199">
        <v>1710535</v>
      </c>
      <c r="L95" s="199">
        <v>1724906</v>
      </c>
      <c r="M95" s="199">
        <v>1763479</v>
      </c>
      <c r="N95" s="199">
        <v>1758250</v>
      </c>
      <c r="O95" s="199">
        <v>1799209</v>
      </c>
      <c r="P95" s="199">
        <v>1820371</v>
      </c>
      <c r="Q95" s="199">
        <v>1824343</v>
      </c>
      <c r="R95" s="199">
        <v>1825703</v>
      </c>
      <c r="S95" s="199">
        <v>1808886</v>
      </c>
      <c r="T95" s="199">
        <v>1800315</v>
      </c>
      <c r="U95" s="199">
        <v>1703369</v>
      </c>
      <c r="V95" s="199">
        <v>1759015</v>
      </c>
    </row>
    <row r="96" spans="1:28" ht="13.5" thickBot="1">
      <c r="A96" s="38" t="s">
        <v>5</v>
      </c>
      <c r="B96" s="37">
        <f>SUM(B63:B93)</f>
        <v>1766616</v>
      </c>
      <c r="C96" s="37">
        <f t="shared" ref="C96:R96" si="7">SUM(C63:C93)</f>
        <v>1770234</v>
      </c>
      <c r="D96" s="37">
        <f t="shared" si="7"/>
        <v>1737018</v>
      </c>
      <c r="E96" s="37">
        <f t="shared" si="7"/>
        <v>1740381</v>
      </c>
      <c r="F96" s="37">
        <f t="shared" si="7"/>
        <v>1734593</v>
      </c>
      <c r="G96" s="37">
        <f t="shared" si="7"/>
        <v>1781337</v>
      </c>
      <c r="H96" s="37">
        <f t="shared" si="7"/>
        <v>1844165</v>
      </c>
      <c r="I96" s="37">
        <f t="shared" si="7"/>
        <v>1834250</v>
      </c>
      <c r="J96" s="37">
        <f t="shared" si="7"/>
        <v>1849375</v>
      </c>
      <c r="K96" s="37">
        <f t="shared" si="7"/>
        <v>1838274</v>
      </c>
      <c r="L96" s="37">
        <f t="shared" si="7"/>
        <v>1857592</v>
      </c>
      <c r="M96" s="37">
        <f t="shared" si="7"/>
        <v>1893130</v>
      </c>
      <c r="N96" s="37">
        <f t="shared" si="7"/>
        <v>1889570</v>
      </c>
      <c r="O96" s="37">
        <f t="shared" si="7"/>
        <v>1936330</v>
      </c>
      <c r="P96" s="37">
        <f t="shared" si="7"/>
        <v>1959817</v>
      </c>
      <c r="Q96" s="37">
        <f t="shared" si="7"/>
        <v>1967988</v>
      </c>
      <c r="R96" s="37">
        <f t="shared" si="7"/>
        <v>1980434</v>
      </c>
      <c r="S96" s="37">
        <f>R96*S97/R97</f>
        <v>1969787.7446424994</v>
      </c>
      <c r="T96" s="37">
        <f>S96*T97/S97</f>
        <v>1963303.5808316143</v>
      </c>
      <c r="U96" s="37">
        <f>T96*U97/T97</f>
        <v>1864588.9515876661</v>
      </c>
      <c r="V96" s="37">
        <f>U96*V97/U97</f>
        <v>1931198.4513599458</v>
      </c>
    </row>
    <row r="97" spans="1:28" s="42" customFormat="1" ht="13.5" thickBot="1">
      <c r="A97" s="40" t="s">
        <v>127</v>
      </c>
      <c r="B97" s="41">
        <f t="shared" ref="B97:V97" si="8">SUM(B63:B93)-B91</f>
        <v>1764453</v>
      </c>
      <c r="C97" s="41">
        <f t="shared" si="8"/>
        <v>1768118</v>
      </c>
      <c r="D97" s="41">
        <f t="shared" si="8"/>
        <v>1734917</v>
      </c>
      <c r="E97" s="41">
        <f t="shared" si="8"/>
        <v>1738136</v>
      </c>
      <c r="F97" s="41">
        <f t="shared" si="8"/>
        <v>1732339</v>
      </c>
      <c r="G97" s="41">
        <f t="shared" si="8"/>
        <v>1779017</v>
      </c>
      <c r="H97" s="41">
        <f t="shared" si="8"/>
        <v>1841693</v>
      </c>
      <c r="I97" s="41">
        <f t="shared" si="8"/>
        <v>1831729</v>
      </c>
      <c r="J97" s="41">
        <f t="shared" si="8"/>
        <v>1846685</v>
      </c>
      <c r="K97" s="41">
        <f t="shared" si="8"/>
        <v>1835195</v>
      </c>
      <c r="L97" s="41">
        <f t="shared" si="8"/>
        <v>1854357</v>
      </c>
      <c r="M97" s="41">
        <f t="shared" si="8"/>
        <v>1889776</v>
      </c>
      <c r="N97" s="41">
        <f t="shared" si="8"/>
        <v>1886182</v>
      </c>
      <c r="O97" s="41">
        <f t="shared" si="8"/>
        <v>1932951</v>
      </c>
      <c r="P97" s="41">
        <f t="shared" si="8"/>
        <v>1956328</v>
      </c>
      <c r="Q97" s="41">
        <f t="shared" si="8"/>
        <v>1964372</v>
      </c>
      <c r="R97" s="41">
        <f t="shared" si="8"/>
        <v>1976108</v>
      </c>
      <c r="S97" s="41">
        <f t="shared" si="8"/>
        <v>1965485</v>
      </c>
      <c r="T97" s="41">
        <f t="shared" si="8"/>
        <v>1959015</v>
      </c>
      <c r="U97" s="41">
        <f t="shared" si="8"/>
        <v>1860516</v>
      </c>
      <c r="V97" s="41">
        <f t="shared" si="8"/>
        <v>1926980</v>
      </c>
      <c r="AA97" s="245" t="s">
        <v>209</v>
      </c>
      <c r="AB97" s="246" t="s">
        <v>210</v>
      </c>
    </row>
    <row r="98" spans="1:28" ht="13.5" thickBot="1">
      <c r="A98" s="36" t="s">
        <v>185</v>
      </c>
      <c r="B98" s="167">
        <f>B91+B92+B93+B90</f>
        <v>101328</v>
      </c>
      <c r="C98" s="167">
        <f t="shared" ref="C98:Q98" si="9">C91+C92+C93+C90</f>
        <v>102813</v>
      </c>
      <c r="D98" s="167">
        <f t="shared" si="9"/>
        <v>105072</v>
      </c>
      <c r="E98" s="167">
        <f t="shared" si="9"/>
        <v>109182</v>
      </c>
      <c r="F98" s="167">
        <f t="shared" si="9"/>
        <v>108027</v>
      </c>
      <c r="G98" s="167">
        <f t="shared" si="9"/>
        <v>113231</v>
      </c>
      <c r="H98" s="167">
        <f t="shared" si="9"/>
        <v>118887</v>
      </c>
      <c r="I98" s="167">
        <f t="shared" si="9"/>
        <v>124381</v>
      </c>
      <c r="J98" s="167">
        <f t="shared" si="9"/>
        <v>127390</v>
      </c>
      <c r="K98" s="167">
        <f t="shared" si="9"/>
        <v>127740</v>
      </c>
      <c r="L98" s="167">
        <f t="shared" si="9"/>
        <v>132687</v>
      </c>
      <c r="M98" s="167">
        <f t="shared" si="9"/>
        <v>129652</v>
      </c>
      <c r="N98" s="167">
        <f t="shared" si="9"/>
        <v>131320</v>
      </c>
      <c r="O98" s="167">
        <f t="shared" si="9"/>
        <v>137120</v>
      </c>
      <c r="P98" s="167">
        <f t="shared" si="9"/>
        <v>139450</v>
      </c>
      <c r="Q98" s="167">
        <f t="shared" si="9"/>
        <v>143643</v>
      </c>
      <c r="R98" s="167">
        <f>R91+R92+R93+R90</f>
        <v>154730</v>
      </c>
      <c r="S98" s="167">
        <f>R98*((S90+S92+S93)/(R93+R92+R90))</f>
        <v>161101.12636632004</v>
      </c>
      <c r="T98" s="167">
        <f t="shared" ref="T98" si="10">S98*((T90+T92+T93)/(S93+S92+S90))</f>
        <v>163262.55644796681</v>
      </c>
      <c r="U98" s="167">
        <f>T98*((U90+U92+U93)/(T93+T92+T90))</f>
        <v>161667.97452195419</v>
      </c>
      <c r="V98" s="167">
        <f>U98*((V90+V92+V93)/(U93+U92+U90))</f>
        <v>172794.04131539052</v>
      </c>
      <c r="W98" s="167"/>
      <c r="X98" s="167"/>
      <c r="Y98" s="167"/>
      <c r="AA98" s="240">
        <f>((V98/B98)^(1/20))-1</f>
        <v>2.7046163349526919E-2</v>
      </c>
      <c r="AB98" s="241">
        <f>((V98/Q98)^(1/5))-1</f>
        <v>3.7645146513928918E-2</v>
      </c>
    </row>
    <row r="100" spans="1:28" s="9" customFormat="1" ht="18">
      <c r="A100" s="27" t="s">
        <v>128</v>
      </c>
    </row>
    <row r="101" spans="1:28" s="9" customFormat="1"/>
    <row r="102" spans="1:28" s="9" customFormat="1">
      <c r="A102" s="9" t="s">
        <v>70</v>
      </c>
      <c r="B102" s="200">
        <v>41080.841504629629</v>
      </c>
    </row>
    <row r="103" spans="1:28" s="9" customFormat="1">
      <c r="A103" s="9" t="s">
        <v>64</v>
      </c>
      <c r="B103" s="200">
        <v>41089.611448599535</v>
      </c>
    </row>
    <row r="104" spans="1:28" s="9" customFormat="1">
      <c r="A104" s="9" t="s">
        <v>71</v>
      </c>
      <c r="B104" s="9" t="s">
        <v>72</v>
      </c>
    </row>
    <row r="105" spans="1:28" s="9" customFormat="1"/>
    <row r="106" spans="1:28" s="9" customFormat="1">
      <c r="A106" s="9" t="s">
        <v>76</v>
      </c>
      <c r="B106" s="9" t="s">
        <v>82</v>
      </c>
    </row>
    <row r="107" spans="1:28" s="9" customFormat="1">
      <c r="A107" s="9" t="s">
        <v>65</v>
      </c>
      <c r="B107" s="9" t="s">
        <v>73</v>
      </c>
    </row>
    <row r="108" spans="1:28" s="9" customFormat="1">
      <c r="A108" s="9" t="s">
        <v>74</v>
      </c>
      <c r="B108" s="165" t="s">
        <v>129</v>
      </c>
    </row>
    <row r="109" spans="1:28" s="9" customFormat="1"/>
    <row r="110" spans="1:28" s="9" customFormat="1">
      <c r="A110" s="25" t="s">
        <v>77</v>
      </c>
      <c r="B110" s="25" t="s">
        <v>43</v>
      </c>
      <c r="C110" s="25" t="s">
        <v>52</v>
      </c>
      <c r="D110" s="25" t="s">
        <v>53</v>
      </c>
      <c r="E110" s="25" t="s">
        <v>54</v>
      </c>
      <c r="F110" s="25" t="s">
        <v>55</v>
      </c>
      <c r="G110" s="25" t="s">
        <v>44</v>
      </c>
      <c r="H110" s="25" t="s">
        <v>56</v>
      </c>
      <c r="I110" s="25" t="s">
        <v>57</v>
      </c>
      <c r="J110" s="25" t="s">
        <v>58</v>
      </c>
      <c r="K110" s="25" t="s">
        <v>59</v>
      </c>
      <c r="L110" s="25" t="s">
        <v>45</v>
      </c>
      <c r="M110" s="25" t="s">
        <v>46</v>
      </c>
      <c r="N110" s="25" t="s">
        <v>47</v>
      </c>
      <c r="O110" s="25" t="s">
        <v>48</v>
      </c>
      <c r="P110" s="25" t="s">
        <v>49</v>
      </c>
      <c r="Q110" s="25" t="s">
        <v>50</v>
      </c>
      <c r="R110" s="25" t="s">
        <v>62</v>
      </c>
      <c r="S110" s="25" t="s">
        <v>67</v>
      </c>
      <c r="T110" s="25" t="s">
        <v>78</v>
      </c>
      <c r="U110" s="25" t="s">
        <v>79</v>
      </c>
      <c r="V110" s="25" t="s">
        <v>80</v>
      </c>
      <c r="W110" s="25" t="s">
        <v>81</v>
      </c>
      <c r="X110" s="25" t="s">
        <v>141</v>
      </c>
      <c r="Y110" s="25" t="s">
        <v>208</v>
      </c>
    </row>
    <row r="111" spans="1:28" s="9" customFormat="1">
      <c r="A111" s="25" t="s">
        <v>83</v>
      </c>
      <c r="B111" s="26" t="s">
        <v>66</v>
      </c>
      <c r="C111" s="26" t="s">
        <v>66</v>
      </c>
      <c r="D111" s="26" t="s">
        <v>66</v>
      </c>
      <c r="E111" s="26" t="s">
        <v>66</v>
      </c>
      <c r="F111" s="26" t="s">
        <v>66</v>
      </c>
      <c r="G111" s="201">
        <v>7027252.7999999998</v>
      </c>
      <c r="H111" s="201">
        <v>7390280.4000000004</v>
      </c>
      <c r="I111" s="201">
        <v>7799328.2999999998</v>
      </c>
      <c r="J111" s="201">
        <v>8169691.2999999998</v>
      </c>
      <c r="K111" s="201">
        <v>8588229.5999999996</v>
      </c>
      <c r="L111" s="201">
        <v>9202608.4000000004</v>
      </c>
      <c r="M111" s="201">
        <v>9587267.5999999996</v>
      </c>
      <c r="N111" s="201">
        <v>9946372.6999999993</v>
      </c>
      <c r="O111" s="201">
        <v>10108329.300000001</v>
      </c>
      <c r="P111" s="201">
        <v>10609819.9</v>
      </c>
      <c r="Q111" s="201">
        <v>11060297.4</v>
      </c>
      <c r="R111" s="201">
        <v>11695139.300000001</v>
      </c>
      <c r="S111" s="201">
        <v>12397705.199999999</v>
      </c>
      <c r="T111" s="201">
        <v>12467097.699999999</v>
      </c>
      <c r="U111" s="201">
        <v>11742509.800000001</v>
      </c>
      <c r="V111" s="201">
        <v>12260495.1</v>
      </c>
      <c r="W111" s="201">
        <v>12629522.800000001</v>
      </c>
      <c r="X111" s="83" t="s">
        <v>66</v>
      </c>
      <c r="Y111" s="192"/>
    </row>
    <row r="112" spans="1:28" s="9" customFormat="1">
      <c r="A112" s="25" t="s">
        <v>7</v>
      </c>
      <c r="B112" s="26" t="s">
        <v>66</v>
      </c>
      <c r="C112" s="26" t="s">
        <v>66</v>
      </c>
      <c r="D112" s="26" t="s">
        <v>66</v>
      </c>
      <c r="E112" s="26" t="s">
        <v>66</v>
      </c>
      <c r="F112" s="26" t="s">
        <v>66</v>
      </c>
      <c r="G112" s="202">
        <v>191221.9</v>
      </c>
      <c r="H112" s="202">
        <v>196511.2</v>
      </c>
      <c r="I112" s="202">
        <v>207559.5</v>
      </c>
      <c r="J112" s="202">
        <v>212983.4</v>
      </c>
      <c r="K112" s="202">
        <v>224238.7</v>
      </c>
      <c r="L112" s="202">
        <v>246400.2</v>
      </c>
      <c r="M112" s="202">
        <v>251810.5</v>
      </c>
      <c r="N112" s="202">
        <v>265238.2</v>
      </c>
      <c r="O112" s="202">
        <v>265544.8</v>
      </c>
      <c r="P112" s="202">
        <v>273673.40000000002</v>
      </c>
      <c r="Q112" s="202">
        <v>282354.40000000002</v>
      </c>
      <c r="R112" s="202">
        <v>293995.2</v>
      </c>
      <c r="S112" s="202">
        <v>307471.3</v>
      </c>
      <c r="T112" s="202">
        <v>310028</v>
      </c>
      <c r="U112" s="202">
        <v>298805.8</v>
      </c>
      <c r="V112" s="202">
        <v>315657</v>
      </c>
      <c r="W112" s="202">
        <v>326083.8</v>
      </c>
      <c r="X112" s="202">
        <v>333676.2</v>
      </c>
      <c r="Y112" s="202">
        <v>344289.6</v>
      </c>
    </row>
    <row r="113" spans="1:25" s="9" customFormat="1">
      <c r="A113" s="25" t="s">
        <v>30</v>
      </c>
      <c r="B113" s="26" t="s">
        <v>66</v>
      </c>
      <c r="C113" s="26" t="s">
        <v>66</v>
      </c>
      <c r="D113" s="26" t="s">
        <v>66</v>
      </c>
      <c r="E113" s="26" t="s">
        <v>66</v>
      </c>
      <c r="F113" s="26" t="s">
        <v>66</v>
      </c>
      <c r="G113" s="202">
        <v>39179.4</v>
      </c>
      <c r="H113" s="202">
        <v>36642.5</v>
      </c>
      <c r="I113" s="202">
        <v>35593</v>
      </c>
      <c r="J113" s="202">
        <v>37702.199999999997</v>
      </c>
      <c r="K113" s="202">
        <v>40223.4</v>
      </c>
      <c r="L113" s="202">
        <v>44212.3</v>
      </c>
      <c r="M113" s="202">
        <v>46538.9</v>
      </c>
      <c r="N113" s="202">
        <v>50951.9</v>
      </c>
      <c r="O113" s="202">
        <v>54277.1</v>
      </c>
      <c r="P113" s="202">
        <v>58135.4</v>
      </c>
      <c r="Q113" s="202">
        <v>63556</v>
      </c>
      <c r="R113" s="202">
        <v>69452.7</v>
      </c>
      <c r="S113" s="202">
        <v>76776.800000000003</v>
      </c>
      <c r="T113" s="202">
        <v>82937.899999999994</v>
      </c>
      <c r="U113" s="202">
        <v>78424</v>
      </c>
      <c r="V113" s="202">
        <v>80777</v>
      </c>
      <c r="W113" s="202">
        <v>83772.5</v>
      </c>
      <c r="X113" s="202">
        <v>85872</v>
      </c>
      <c r="Y113" s="202">
        <v>89207.8</v>
      </c>
    </row>
    <row r="114" spans="1:25" s="9" customFormat="1">
      <c r="A114" s="25" t="s">
        <v>8</v>
      </c>
      <c r="B114" s="26" t="s">
        <v>66</v>
      </c>
      <c r="C114" s="26" t="s">
        <v>66</v>
      </c>
      <c r="D114" s="26" t="s">
        <v>66</v>
      </c>
      <c r="E114" s="26" t="s">
        <v>66</v>
      </c>
      <c r="F114" s="26" t="s">
        <v>66</v>
      </c>
      <c r="G114" s="202">
        <v>116050.4</v>
      </c>
      <c r="H114" s="202">
        <v>124740.7</v>
      </c>
      <c r="I114" s="202">
        <v>126669.9</v>
      </c>
      <c r="J114" s="202">
        <v>127040.2</v>
      </c>
      <c r="K114" s="202">
        <v>131450.79999999999</v>
      </c>
      <c r="L114" s="202">
        <v>138823.5</v>
      </c>
      <c r="M114" s="202">
        <v>147780.29999999999</v>
      </c>
      <c r="N114" s="202">
        <v>153192.1</v>
      </c>
      <c r="O114" s="202">
        <v>161807.4</v>
      </c>
      <c r="P114" s="202">
        <v>172648.5</v>
      </c>
      <c r="Q114" s="202">
        <v>182203.1</v>
      </c>
      <c r="R114" s="202">
        <v>194508</v>
      </c>
      <c r="S114" s="202">
        <v>213268.9</v>
      </c>
      <c r="T114" s="202">
        <v>210964.3</v>
      </c>
      <c r="U114" s="202">
        <v>202557.1</v>
      </c>
      <c r="V114" s="202">
        <v>204430.4</v>
      </c>
      <c r="W114" s="202">
        <v>210769</v>
      </c>
      <c r="X114" s="202">
        <v>216190</v>
      </c>
      <c r="Y114" s="202">
        <v>223714.7</v>
      </c>
    </row>
    <row r="115" spans="1:25" s="9" customFormat="1">
      <c r="A115" s="25" t="s">
        <v>9</v>
      </c>
      <c r="B115" s="26" t="s">
        <v>66</v>
      </c>
      <c r="C115" s="26" t="s">
        <v>66</v>
      </c>
      <c r="D115" s="26" t="s">
        <v>66</v>
      </c>
      <c r="E115" s="26" t="s">
        <v>66</v>
      </c>
      <c r="F115" s="26" t="s">
        <v>66</v>
      </c>
      <c r="G115" s="202">
        <v>100909.1</v>
      </c>
      <c r="H115" s="202">
        <v>107288.2</v>
      </c>
      <c r="I115" s="202">
        <v>114080.6</v>
      </c>
      <c r="J115" s="202">
        <v>118686.9</v>
      </c>
      <c r="K115" s="202">
        <v>123904.7</v>
      </c>
      <c r="L115" s="202">
        <v>133763.70000000001</v>
      </c>
      <c r="M115" s="202">
        <v>135385</v>
      </c>
      <c r="N115" s="202">
        <v>141260.79999999999</v>
      </c>
      <c r="O115" s="202">
        <v>138609.29999999999</v>
      </c>
      <c r="P115" s="202">
        <v>146951.4</v>
      </c>
      <c r="Q115" s="202">
        <v>150584.9</v>
      </c>
      <c r="R115" s="202">
        <v>159486.5</v>
      </c>
      <c r="S115" s="202">
        <v>167156.1</v>
      </c>
      <c r="T115" s="202">
        <v>171069.3</v>
      </c>
      <c r="U115" s="202">
        <v>159409.60000000001</v>
      </c>
      <c r="V115" s="202">
        <v>171667.5</v>
      </c>
      <c r="W115" s="202">
        <v>175286.9</v>
      </c>
      <c r="X115" s="202">
        <v>182445.8</v>
      </c>
      <c r="Y115" s="202">
        <v>188525.8</v>
      </c>
    </row>
    <row r="116" spans="1:25" s="9" customFormat="1">
      <c r="A116" s="25" t="s">
        <v>84</v>
      </c>
      <c r="B116" s="26" t="s">
        <v>66</v>
      </c>
      <c r="C116" s="26" t="s">
        <v>66</v>
      </c>
      <c r="D116" s="26" t="s">
        <v>66</v>
      </c>
      <c r="E116" s="26" t="s">
        <v>66</v>
      </c>
      <c r="F116" s="26" t="s">
        <v>66</v>
      </c>
      <c r="G116" s="202">
        <v>1541367.2</v>
      </c>
      <c r="H116" s="202">
        <v>1599692.9</v>
      </c>
      <c r="I116" s="202">
        <v>1650771.2</v>
      </c>
      <c r="J116" s="202">
        <v>1698268.5</v>
      </c>
      <c r="K116" s="202">
        <v>1774359.5</v>
      </c>
      <c r="L116" s="202">
        <v>1840747.3</v>
      </c>
      <c r="M116" s="202">
        <v>1888279</v>
      </c>
      <c r="N116" s="202">
        <v>1934020.9</v>
      </c>
      <c r="O116" s="202">
        <v>1977294.5</v>
      </c>
      <c r="P116" s="202">
        <v>2062832.9</v>
      </c>
      <c r="Q116" s="202">
        <v>2147995.7999999998</v>
      </c>
      <c r="R116" s="202">
        <v>2249606.2999999998</v>
      </c>
      <c r="S116" s="202">
        <v>2373993.1</v>
      </c>
      <c r="T116" s="202">
        <v>2382869.7000000002</v>
      </c>
      <c r="U116" s="202">
        <v>2224647.7000000002</v>
      </c>
      <c r="V116" s="202">
        <v>2352851.7999999998</v>
      </c>
      <c r="W116" s="202">
        <v>2458940.5</v>
      </c>
      <c r="X116" s="202">
        <v>2538551.7999999998</v>
      </c>
      <c r="Y116" s="202">
        <v>2630448.4</v>
      </c>
    </row>
    <row r="117" spans="1:25" s="9" customFormat="1">
      <c r="A117" s="25" t="s">
        <v>10</v>
      </c>
      <c r="B117" s="26" t="s">
        <v>66</v>
      </c>
      <c r="C117" s="26" t="s">
        <v>66</v>
      </c>
      <c r="D117" s="26" t="s">
        <v>66</v>
      </c>
      <c r="E117" s="26" t="s">
        <v>66</v>
      </c>
      <c r="F117" s="26" t="s">
        <v>66</v>
      </c>
      <c r="G117" s="202">
        <v>7627.2</v>
      </c>
      <c r="H117" s="202">
        <v>8325.5</v>
      </c>
      <c r="I117" s="202">
        <v>9556</v>
      </c>
      <c r="J117" s="202">
        <v>10040.200000000001</v>
      </c>
      <c r="K117" s="202">
        <v>10439.4</v>
      </c>
      <c r="L117" s="202">
        <v>11764.5</v>
      </c>
      <c r="M117" s="202">
        <v>12549.2</v>
      </c>
      <c r="N117" s="202">
        <v>13916.3</v>
      </c>
      <c r="O117" s="202">
        <v>15322.5</v>
      </c>
      <c r="P117" s="202">
        <v>16789.7</v>
      </c>
      <c r="Q117" s="202">
        <v>18646.599999999999</v>
      </c>
      <c r="R117" s="202">
        <v>20961.5</v>
      </c>
      <c r="S117" s="202">
        <v>23513.3</v>
      </c>
      <c r="T117" s="202">
        <v>23226.5</v>
      </c>
      <c r="U117" s="202">
        <v>19993.099999999999</v>
      </c>
      <c r="V117" s="202">
        <v>21011.4</v>
      </c>
      <c r="W117" s="202">
        <v>22560.5</v>
      </c>
      <c r="X117" s="202">
        <v>23910.5</v>
      </c>
      <c r="Y117" s="202">
        <v>25291.9</v>
      </c>
    </row>
    <row r="118" spans="1:25" s="9" customFormat="1">
      <c r="A118" s="25" t="s">
        <v>14</v>
      </c>
      <c r="B118" s="26" t="s">
        <v>66</v>
      </c>
      <c r="C118" s="26" t="s">
        <v>66</v>
      </c>
      <c r="D118" s="26" t="s">
        <v>66</v>
      </c>
      <c r="E118" s="26" t="s">
        <v>66</v>
      </c>
      <c r="F118" s="26" t="s">
        <v>66</v>
      </c>
      <c r="G118" s="202">
        <v>54708</v>
      </c>
      <c r="H118" s="202">
        <v>60778.400000000001</v>
      </c>
      <c r="I118" s="202">
        <v>68717.7</v>
      </c>
      <c r="J118" s="202">
        <v>77015.3</v>
      </c>
      <c r="K118" s="202">
        <v>84999.1</v>
      </c>
      <c r="L118" s="202">
        <v>95664.7</v>
      </c>
      <c r="M118" s="202">
        <v>102105.60000000001</v>
      </c>
      <c r="N118" s="202">
        <v>111769.9</v>
      </c>
      <c r="O118" s="202">
        <v>117439.5</v>
      </c>
      <c r="P118" s="202">
        <v>126060.6</v>
      </c>
      <c r="Q118" s="202">
        <v>135448.1</v>
      </c>
      <c r="R118" s="202">
        <v>147501.79999999999</v>
      </c>
      <c r="S118" s="202">
        <v>160908.29999999999</v>
      </c>
      <c r="T118" s="202">
        <v>147887.79999999999</v>
      </c>
      <c r="U118" s="202">
        <v>133871.20000000001</v>
      </c>
      <c r="V118" s="202">
        <v>139397</v>
      </c>
      <c r="W118" s="202">
        <v>143031.4</v>
      </c>
      <c r="X118" s="202">
        <v>146836.6</v>
      </c>
      <c r="Y118" s="202">
        <v>152498.79999999999</v>
      </c>
    </row>
    <row r="119" spans="1:25" s="9" customFormat="1">
      <c r="A119" s="25" t="s">
        <v>11</v>
      </c>
      <c r="B119" s="26" t="s">
        <v>66</v>
      </c>
      <c r="C119" s="26" t="s">
        <v>66</v>
      </c>
      <c r="D119" s="26" t="s">
        <v>66</v>
      </c>
      <c r="E119" s="26" t="s">
        <v>66</v>
      </c>
      <c r="F119" s="26" t="s">
        <v>66</v>
      </c>
      <c r="G119" s="202">
        <v>130992</v>
      </c>
      <c r="H119" s="202">
        <v>137784.9</v>
      </c>
      <c r="I119" s="202">
        <v>147739.79999999999</v>
      </c>
      <c r="J119" s="202">
        <v>153128.6</v>
      </c>
      <c r="K119" s="202">
        <v>160295.6</v>
      </c>
      <c r="L119" s="202">
        <v>174747.7</v>
      </c>
      <c r="M119" s="202">
        <v>187343.1</v>
      </c>
      <c r="N119" s="202">
        <v>202738.2</v>
      </c>
      <c r="O119" s="202">
        <v>211503.2</v>
      </c>
      <c r="P119" s="202">
        <v>224360.4</v>
      </c>
      <c r="Q119" s="202">
        <v>226322.2</v>
      </c>
      <c r="R119" s="202">
        <v>243265.8</v>
      </c>
      <c r="S119" s="202">
        <v>251706</v>
      </c>
      <c r="T119" s="202">
        <v>259770.5</v>
      </c>
      <c r="U119" s="202">
        <v>249870</v>
      </c>
      <c r="V119" s="202">
        <v>247634.8</v>
      </c>
      <c r="W119" s="202">
        <v>233741.1</v>
      </c>
      <c r="X119" s="202">
        <v>228484.2</v>
      </c>
      <c r="Y119" s="202">
        <v>232847.2</v>
      </c>
    </row>
    <row r="120" spans="1:25" s="9" customFormat="1">
      <c r="A120" s="25" t="s">
        <v>12</v>
      </c>
      <c r="B120" s="26" t="s">
        <v>66</v>
      </c>
      <c r="C120" s="26" t="s">
        <v>66</v>
      </c>
      <c r="D120" s="26" t="s">
        <v>66</v>
      </c>
      <c r="E120" s="26" t="s">
        <v>66</v>
      </c>
      <c r="F120" s="26" t="s">
        <v>66</v>
      </c>
      <c r="G120" s="202">
        <v>528474.9</v>
      </c>
      <c r="H120" s="202">
        <v>559055</v>
      </c>
      <c r="I120" s="202">
        <v>598584.80000000005</v>
      </c>
      <c r="J120" s="202">
        <v>642493</v>
      </c>
      <c r="K120" s="202">
        <v>684534</v>
      </c>
      <c r="L120" s="202">
        <v>745921.7</v>
      </c>
      <c r="M120" s="202">
        <v>789466.5</v>
      </c>
      <c r="N120" s="202">
        <v>849511.4</v>
      </c>
      <c r="O120" s="202">
        <v>878744.8</v>
      </c>
      <c r="P120" s="202">
        <v>933395.9</v>
      </c>
      <c r="Q120" s="202">
        <v>995116.9</v>
      </c>
      <c r="R120" s="202">
        <v>1090874.2</v>
      </c>
      <c r="S120" s="202">
        <v>1173887.1000000001</v>
      </c>
      <c r="T120" s="202">
        <v>1180931.6000000001</v>
      </c>
      <c r="U120" s="202">
        <v>1112892.8999999999</v>
      </c>
      <c r="V120" s="202">
        <v>1127796.3999999999</v>
      </c>
      <c r="W120" s="202">
        <v>1150293</v>
      </c>
      <c r="X120" s="202">
        <v>1160878.3</v>
      </c>
      <c r="Y120" s="202">
        <v>1179174.3999999999</v>
      </c>
    </row>
    <row r="121" spans="1:25" s="9" customFormat="1">
      <c r="A121" s="25" t="s">
        <v>13</v>
      </c>
      <c r="B121" s="26" t="s">
        <v>66</v>
      </c>
      <c r="C121" s="26" t="s">
        <v>66</v>
      </c>
      <c r="D121" s="26" t="s">
        <v>66</v>
      </c>
      <c r="E121" s="26" t="s">
        <v>66</v>
      </c>
      <c r="F121" s="26" t="s">
        <v>66</v>
      </c>
      <c r="G121" s="202">
        <v>1009606.5</v>
      </c>
      <c r="H121" s="202">
        <v>1051141.3</v>
      </c>
      <c r="I121" s="202">
        <v>1109648.2</v>
      </c>
      <c r="J121" s="202">
        <v>1169667.3999999999</v>
      </c>
      <c r="K121" s="202">
        <v>1231637</v>
      </c>
      <c r="L121" s="202">
        <v>1332633.3999999999</v>
      </c>
      <c r="M121" s="202">
        <v>1397569.8</v>
      </c>
      <c r="N121" s="202">
        <v>1456595</v>
      </c>
      <c r="O121" s="202">
        <v>1430374.6</v>
      </c>
      <c r="P121" s="202">
        <v>1483567</v>
      </c>
      <c r="Q121" s="202">
        <v>1557598.8</v>
      </c>
      <c r="R121" s="202">
        <v>1621647.6</v>
      </c>
      <c r="S121" s="202">
        <v>1715639.8</v>
      </c>
      <c r="T121" s="202">
        <v>1713157.1</v>
      </c>
      <c r="U121" s="202">
        <v>1636448.9</v>
      </c>
      <c r="V121" s="202">
        <v>1708147</v>
      </c>
      <c r="W121" s="202">
        <v>1757039.6</v>
      </c>
      <c r="X121" s="202">
        <v>1811955.2</v>
      </c>
      <c r="Y121" s="202">
        <v>1871317.5</v>
      </c>
    </row>
    <row r="122" spans="1:25" s="9" customFormat="1">
      <c r="A122" s="25" t="s">
        <v>15</v>
      </c>
      <c r="B122" s="26" t="s">
        <v>66</v>
      </c>
      <c r="C122" s="26" t="s">
        <v>66</v>
      </c>
      <c r="D122" s="26" t="s">
        <v>66</v>
      </c>
      <c r="E122" s="26" t="s">
        <v>66</v>
      </c>
      <c r="F122" s="26" t="s">
        <v>66</v>
      </c>
      <c r="G122" s="202">
        <v>1012177.3</v>
      </c>
      <c r="H122" s="202">
        <v>1056535.8</v>
      </c>
      <c r="I122" s="202">
        <v>1103719</v>
      </c>
      <c r="J122" s="202">
        <v>1163146</v>
      </c>
      <c r="K122" s="202">
        <v>1198305.1000000001</v>
      </c>
      <c r="L122" s="202">
        <v>1274789.3999999999</v>
      </c>
      <c r="M122" s="202">
        <v>1334492.8999999999</v>
      </c>
      <c r="N122" s="202">
        <v>1315597.3</v>
      </c>
      <c r="O122" s="202">
        <v>1327618.1000000001</v>
      </c>
      <c r="P122" s="202">
        <v>1348937.2</v>
      </c>
      <c r="Q122" s="202">
        <v>1387417.5</v>
      </c>
      <c r="R122" s="202">
        <v>1458337.5</v>
      </c>
      <c r="S122" s="202">
        <v>1544714.4</v>
      </c>
      <c r="T122" s="202">
        <v>1561078.6</v>
      </c>
      <c r="U122" s="202">
        <v>1463046</v>
      </c>
      <c r="V122" s="202">
        <v>1485686.3</v>
      </c>
      <c r="W122" s="202">
        <v>1535406.4</v>
      </c>
      <c r="X122" s="202">
        <v>1530590.1</v>
      </c>
      <c r="Y122" s="202">
        <v>1566802.8</v>
      </c>
    </row>
    <row r="123" spans="1:25" s="9" customFormat="1">
      <c r="A123" s="25" t="s">
        <v>16</v>
      </c>
      <c r="B123" s="26" t="s">
        <v>66</v>
      </c>
      <c r="C123" s="26" t="s">
        <v>66</v>
      </c>
      <c r="D123" s="26" t="s">
        <v>66</v>
      </c>
      <c r="E123" s="26" t="s">
        <v>66</v>
      </c>
      <c r="F123" s="26" t="s">
        <v>66</v>
      </c>
      <c r="G123" s="202">
        <v>8352.1</v>
      </c>
      <c r="H123" s="202">
        <v>8781.2000000000007</v>
      </c>
      <c r="I123" s="202">
        <v>9237.6</v>
      </c>
      <c r="J123" s="202">
        <v>9895.2999999999993</v>
      </c>
      <c r="K123" s="202">
        <v>10615.2</v>
      </c>
      <c r="L123" s="202">
        <v>11577</v>
      </c>
      <c r="M123" s="202">
        <v>12509.4</v>
      </c>
      <c r="N123" s="202">
        <v>12868.7</v>
      </c>
      <c r="O123" s="202">
        <v>13165.3</v>
      </c>
      <c r="P123" s="202">
        <v>14311.3</v>
      </c>
      <c r="Q123" s="202">
        <v>15414</v>
      </c>
      <c r="R123" s="202">
        <v>16554.5</v>
      </c>
      <c r="S123" s="202">
        <v>18077.400000000001</v>
      </c>
      <c r="T123" s="202">
        <v>19578.8</v>
      </c>
      <c r="U123" s="202">
        <v>18777.2</v>
      </c>
      <c r="V123" s="202">
        <v>19456.400000000001</v>
      </c>
      <c r="W123" s="202">
        <v>19819.3</v>
      </c>
      <c r="X123" s="202">
        <v>20175.3</v>
      </c>
      <c r="Y123" s="202">
        <v>20631.7</v>
      </c>
    </row>
    <row r="124" spans="1:25" s="9" customFormat="1">
      <c r="A124" s="25" t="s">
        <v>17</v>
      </c>
      <c r="B124" s="26" t="s">
        <v>66</v>
      </c>
      <c r="C124" s="26" t="s">
        <v>66</v>
      </c>
      <c r="D124" s="26" t="s">
        <v>66</v>
      </c>
      <c r="E124" s="26" t="s">
        <v>66</v>
      </c>
      <c r="F124" s="26" t="s">
        <v>66</v>
      </c>
      <c r="G124" s="202">
        <v>11404.9</v>
      </c>
      <c r="H124" s="202">
        <v>12228.1</v>
      </c>
      <c r="I124" s="202">
        <v>13632.3</v>
      </c>
      <c r="J124" s="202">
        <v>14545.7</v>
      </c>
      <c r="K124" s="202">
        <v>15327.5</v>
      </c>
      <c r="L124" s="202">
        <v>16461.5</v>
      </c>
      <c r="M124" s="202">
        <v>17827.900000000001</v>
      </c>
      <c r="N124" s="202">
        <v>19524.7</v>
      </c>
      <c r="O124" s="202">
        <v>20793.8</v>
      </c>
      <c r="P124" s="202">
        <v>22809.7</v>
      </c>
      <c r="Q124" s="202">
        <v>24950</v>
      </c>
      <c r="R124" s="202">
        <v>27815.599999999999</v>
      </c>
      <c r="S124" s="202">
        <v>31564.7</v>
      </c>
      <c r="T124" s="202">
        <v>31845.3</v>
      </c>
      <c r="U124" s="202">
        <v>27152.1</v>
      </c>
      <c r="V124" s="202">
        <v>28039</v>
      </c>
      <c r="W124" s="202">
        <v>30136.9</v>
      </c>
      <c r="X124" s="202">
        <v>31458.6</v>
      </c>
      <c r="Y124" s="202">
        <v>33224.9</v>
      </c>
    </row>
    <row r="125" spans="1:25" s="9" customFormat="1">
      <c r="A125" s="25" t="s">
        <v>18</v>
      </c>
      <c r="B125" s="26" t="s">
        <v>66</v>
      </c>
      <c r="C125" s="26" t="s">
        <v>66</v>
      </c>
      <c r="D125" s="26" t="s">
        <v>66</v>
      </c>
      <c r="E125" s="26" t="s">
        <v>66</v>
      </c>
      <c r="F125" s="26" t="s">
        <v>66</v>
      </c>
      <c r="G125" s="202">
        <v>18909</v>
      </c>
      <c r="H125" s="202">
        <v>20361.7</v>
      </c>
      <c r="I125" s="202">
        <v>22360.799999999999</v>
      </c>
      <c r="J125" s="202">
        <v>24337.8</v>
      </c>
      <c r="K125" s="202">
        <v>24430.6</v>
      </c>
      <c r="L125" s="202">
        <v>26357.9</v>
      </c>
      <c r="M125" s="202">
        <v>28693.200000000001</v>
      </c>
      <c r="N125" s="202">
        <v>31486.7</v>
      </c>
      <c r="O125" s="202">
        <v>35280.300000000003</v>
      </c>
      <c r="P125" s="202">
        <v>37706.300000000003</v>
      </c>
      <c r="Q125" s="202">
        <v>40770.1</v>
      </c>
      <c r="R125" s="202">
        <v>44598.6</v>
      </c>
      <c r="S125" s="202">
        <v>50054.9</v>
      </c>
      <c r="T125" s="202">
        <v>51628.2</v>
      </c>
      <c r="U125" s="202">
        <v>42754.3</v>
      </c>
      <c r="V125" s="202">
        <v>46104.9</v>
      </c>
      <c r="W125" s="202">
        <v>50078.9</v>
      </c>
      <c r="X125" s="202">
        <v>52014</v>
      </c>
      <c r="Y125" s="202">
        <v>54867.8</v>
      </c>
    </row>
    <row r="126" spans="1:25" s="9" customFormat="1">
      <c r="A126" s="25" t="s">
        <v>85</v>
      </c>
      <c r="B126" s="26" t="s">
        <v>66</v>
      </c>
      <c r="C126" s="26" t="s">
        <v>66</v>
      </c>
      <c r="D126" s="26" t="s">
        <v>66</v>
      </c>
      <c r="E126" s="26" t="s">
        <v>66</v>
      </c>
      <c r="F126" s="26" t="s">
        <v>66</v>
      </c>
      <c r="G126" s="202">
        <v>13353.9</v>
      </c>
      <c r="H126" s="202">
        <v>14126.3</v>
      </c>
      <c r="I126" s="202">
        <v>14647.2</v>
      </c>
      <c r="J126" s="202">
        <v>15729.1</v>
      </c>
      <c r="K126" s="202">
        <v>18269.900000000001</v>
      </c>
      <c r="L126" s="202">
        <v>20349.3</v>
      </c>
      <c r="M126" s="202">
        <v>20433</v>
      </c>
      <c r="N126" s="202">
        <v>21936.799999999999</v>
      </c>
      <c r="O126" s="202">
        <v>23171.599999999999</v>
      </c>
      <c r="P126" s="202">
        <v>25064</v>
      </c>
      <c r="Q126" s="202">
        <v>26602.6</v>
      </c>
      <c r="R126" s="202">
        <v>30202</v>
      </c>
      <c r="S126" s="202">
        <v>32926.6</v>
      </c>
      <c r="T126" s="202">
        <v>34022.5</v>
      </c>
      <c r="U126" s="202">
        <v>31101.7</v>
      </c>
      <c r="V126" s="202">
        <v>33567.199999999997</v>
      </c>
      <c r="W126" s="202">
        <v>35700.199999999997</v>
      </c>
      <c r="X126" s="202">
        <v>35842.800000000003</v>
      </c>
      <c r="Y126" s="202">
        <v>37296.5</v>
      </c>
    </row>
    <row r="127" spans="1:25" s="9" customFormat="1">
      <c r="A127" s="25" t="s">
        <v>19</v>
      </c>
      <c r="B127" s="26" t="s">
        <v>66</v>
      </c>
      <c r="C127" s="26" t="s">
        <v>66</v>
      </c>
      <c r="D127" s="26" t="s">
        <v>66</v>
      </c>
      <c r="E127" s="26" t="s">
        <v>66</v>
      </c>
      <c r="F127" s="26" t="s">
        <v>66</v>
      </c>
      <c r="G127" s="202">
        <v>77830.600000000006</v>
      </c>
      <c r="H127" s="202">
        <v>81136.100000000006</v>
      </c>
      <c r="I127" s="202">
        <v>87322.3</v>
      </c>
      <c r="J127" s="202">
        <v>93450</v>
      </c>
      <c r="K127" s="202">
        <v>97915.4</v>
      </c>
      <c r="L127" s="202">
        <v>105466.7</v>
      </c>
      <c r="M127" s="202">
        <v>117165.3</v>
      </c>
      <c r="N127" s="202">
        <v>127313.1</v>
      </c>
      <c r="O127" s="202">
        <v>131347.79999999999</v>
      </c>
      <c r="P127" s="202">
        <v>137812.70000000001</v>
      </c>
      <c r="Q127" s="202">
        <v>143331.4</v>
      </c>
      <c r="R127" s="202">
        <v>150044.70000000001</v>
      </c>
      <c r="S127" s="202">
        <v>154516.70000000001</v>
      </c>
      <c r="T127" s="202">
        <v>160349.20000000001</v>
      </c>
      <c r="U127" s="202">
        <v>152258.79999999999</v>
      </c>
      <c r="V127" s="202">
        <v>158080.29999999999</v>
      </c>
      <c r="W127" s="202">
        <v>164905.60000000001</v>
      </c>
      <c r="X127" s="202">
        <v>166366.39999999999</v>
      </c>
      <c r="Y127" s="202">
        <v>171209</v>
      </c>
    </row>
    <row r="128" spans="1:25" s="9" customFormat="1">
      <c r="A128" s="25" t="s">
        <v>20</v>
      </c>
      <c r="B128" s="26" t="s">
        <v>66</v>
      </c>
      <c r="C128" s="26" t="s">
        <v>66</v>
      </c>
      <c r="D128" s="26" t="s">
        <v>66</v>
      </c>
      <c r="E128" s="26" t="s">
        <v>66</v>
      </c>
      <c r="F128" s="26" t="s">
        <v>66</v>
      </c>
      <c r="G128" s="202">
        <v>4785.1000000000004</v>
      </c>
      <c r="H128" s="202">
        <v>4629.3999999999996</v>
      </c>
      <c r="I128" s="202">
        <v>4993.6000000000004</v>
      </c>
      <c r="J128" s="202">
        <v>5261.6</v>
      </c>
      <c r="K128" s="202">
        <v>5586.9</v>
      </c>
      <c r="L128" s="202">
        <v>6312.6</v>
      </c>
      <c r="M128" s="202">
        <v>6157.1</v>
      </c>
      <c r="N128" s="202">
        <v>6538.7</v>
      </c>
      <c r="O128" s="202">
        <v>6631.1</v>
      </c>
      <c r="P128" s="202">
        <v>6739.9</v>
      </c>
      <c r="Q128" s="202">
        <v>7105.4</v>
      </c>
      <c r="R128" s="202">
        <v>7342.4</v>
      </c>
      <c r="S128" s="202">
        <v>7785.8</v>
      </c>
      <c r="T128" s="202">
        <v>8155.3</v>
      </c>
      <c r="U128" s="202">
        <v>8000.3</v>
      </c>
      <c r="V128" s="202">
        <v>8409.7000000000007</v>
      </c>
      <c r="W128" s="202">
        <v>8820.7000000000007</v>
      </c>
      <c r="X128" s="202">
        <v>9040.2999999999993</v>
      </c>
      <c r="Y128" s="202">
        <v>9387.9</v>
      </c>
    </row>
    <row r="129" spans="1:25" s="9" customFormat="1">
      <c r="A129" s="25" t="s">
        <v>21</v>
      </c>
      <c r="B129" s="26" t="s">
        <v>66</v>
      </c>
      <c r="C129" s="26" t="s">
        <v>66</v>
      </c>
      <c r="D129" s="26" t="s">
        <v>66</v>
      </c>
      <c r="E129" s="26" t="s">
        <v>66</v>
      </c>
      <c r="F129" s="26" t="s">
        <v>66</v>
      </c>
      <c r="G129" s="202">
        <v>279599.40000000002</v>
      </c>
      <c r="H129" s="202">
        <v>298003.7</v>
      </c>
      <c r="I129" s="202">
        <v>321367.40000000002</v>
      </c>
      <c r="J129" s="202">
        <v>342570.9</v>
      </c>
      <c r="K129" s="202">
        <v>368223.7</v>
      </c>
      <c r="L129" s="202">
        <v>407059</v>
      </c>
      <c r="M129" s="202">
        <v>424051.9</v>
      </c>
      <c r="N129" s="202">
        <v>440656.2</v>
      </c>
      <c r="O129" s="202">
        <v>434673</v>
      </c>
      <c r="P129" s="202">
        <v>455111.8</v>
      </c>
      <c r="Q129" s="202">
        <v>479577.59999999998</v>
      </c>
      <c r="R129" s="202">
        <v>506659.9</v>
      </c>
      <c r="S129" s="202">
        <v>541456.80000000005</v>
      </c>
      <c r="T129" s="202">
        <v>551778.80000000005</v>
      </c>
      <c r="U129" s="202">
        <v>511824.5</v>
      </c>
      <c r="V129" s="202">
        <v>539087.5</v>
      </c>
      <c r="W129" s="202">
        <v>548749.6</v>
      </c>
      <c r="X129" s="202">
        <v>562432.19999999995</v>
      </c>
      <c r="Y129" s="202">
        <v>577247.80000000005</v>
      </c>
    </row>
    <row r="130" spans="1:25" s="9" customFormat="1">
      <c r="A130" s="25" t="s">
        <v>22</v>
      </c>
      <c r="B130" s="26" t="s">
        <v>66</v>
      </c>
      <c r="C130" s="26" t="s">
        <v>66</v>
      </c>
      <c r="D130" s="26" t="s">
        <v>66</v>
      </c>
      <c r="E130" s="26" t="s">
        <v>66</v>
      </c>
      <c r="F130" s="26" t="s">
        <v>66</v>
      </c>
      <c r="G130" s="202">
        <v>156918.1</v>
      </c>
      <c r="H130" s="202">
        <v>164443</v>
      </c>
      <c r="I130" s="202">
        <v>170413.5</v>
      </c>
      <c r="J130" s="202">
        <v>179083.5</v>
      </c>
      <c r="K130" s="202">
        <v>187909.2</v>
      </c>
      <c r="L130" s="202">
        <v>201305.1</v>
      </c>
      <c r="M130" s="202">
        <v>200435</v>
      </c>
      <c r="N130" s="202">
        <v>210344.3</v>
      </c>
      <c r="O130" s="202">
        <v>214867.1</v>
      </c>
      <c r="P130" s="202">
        <v>226089.3</v>
      </c>
      <c r="Q130" s="202">
        <v>231602.1</v>
      </c>
      <c r="R130" s="202">
        <v>246279.7</v>
      </c>
      <c r="S130" s="202">
        <v>256491.2</v>
      </c>
      <c r="T130" s="202">
        <v>259304.8</v>
      </c>
      <c r="U130" s="202">
        <v>244796.4</v>
      </c>
      <c r="V130" s="202">
        <v>258370.8</v>
      </c>
      <c r="W130" s="202">
        <v>271810.5</v>
      </c>
      <c r="X130" s="202">
        <v>278336.3</v>
      </c>
      <c r="Y130" s="202">
        <v>288398.7</v>
      </c>
    </row>
    <row r="131" spans="1:25" s="9" customFormat="1">
      <c r="A131" s="25" t="s">
        <v>23</v>
      </c>
      <c r="B131" s="26" t="s">
        <v>66</v>
      </c>
      <c r="C131" s="26" t="s">
        <v>66</v>
      </c>
      <c r="D131" s="26" t="s">
        <v>66</v>
      </c>
      <c r="E131" s="26" t="s">
        <v>66</v>
      </c>
      <c r="F131" s="26" t="s">
        <v>66</v>
      </c>
      <c r="G131" s="202">
        <v>240107.9</v>
      </c>
      <c r="H131" s="202">
        <v>263332.90000000002</v>
      </c>
      <c r="I131" s="202">
        <v>290153.40000000002</v>
      </c>
      <c r="J131" s="202">
        <v>310232.59999999998</v>
      </c>
      <c r="K131" s="202">
        <v>330845.7</v>
      </c>
      <c r="L131" s="202">
        <v>351464.9</v>
      </c>
      <c r="M131" s="202">
        <v>359602.4</v>
      </c>
      <c r="N131" s="202">
        <v>377669</v>
      </c>
      <c r="O131" s="202">
        <v>386884.2</v>
      </c>
      <c r="P131" s="202">
        <v>418394.1</v>
      </c>
      <c r="Q131" s="202">
        <v>440381.8</v>
      </c>
      <c r="R131" s="202">
        <v>468087.5</v>
      </c>
      <c r="S131" s="202">
        <v>518411.5</v>
      </c>
      <c r="T131" s="202">
        <v>537114.5</v>
      </c>
      <c r="U131" s="202">
        <v>544227.30000000005</v>
      </c>
      <c r="V131" s="202">
        <v>584171.69999999995</v>
      </c>
      <c r="W131" s="202">
        <v>624895.80000000005</v>
      </c>
      <c r="X131" s="202">
        <v>651554.19999999995</v>
      </c>
      <c r="Y131" s="202">
        <v>681129.2</v>
      </c>
    </row>
    <row r="132" spans="1:25" s="9" customFormat="1">
      <c r="A132" s="25" t="s">
        <v>24</v>
      </c>
      <c r="B132" s="26" t="s">
        <v>66</v>
      </c>
      <c r="C132" s="26" t="s">
        <v>66</v>
      </c>
      <c r="D132" s="26" t="s">
        <v>66</v>
      </c>
      <c r="E132" s="26" t="s">
        <v>66</v>
      </c>
      <c r="F132" s="26" t="s">
        <v>66</v>
      </c>
      <c r="G132" s="202">
        <v>113512.3</v>
      </c>
      <c r="H132" s="202">
        <v>119596.8</v>
      </c>
      <c r="I132" s="202">
        <v>128636.4</v>
      </c>
      <c r="J132" s="202">
        <v>136382.5</v>
      </c>
      <c r="K132" s="202">
        <v>147294.6</v>
      </c>
      <c r="L132" s="202">
        <v>158180</v>
      </c>
      <c r="M132" s="202">
        <v>163573.6</v>
      </c>
      <c r="N132" s="202">
        <v>169597.1</v>
      </c>
      <c r="O132" s="202">
        <v>171670.9</v>
      </c>
      <c r="P132" s="202">
        <v>175624.8</v>
      </c>
      <c r="Q132" s="202">
        <v>188708.1</v>
      </c>
      <c r="R132" s="202">
        <v>197907.20000000001</v>
      </c>
      <c r="S132" s="202">
        <v>208357.5</v>
      </c>
      <c r="T132" s="202">
        <v>207113.5</v>
      </c>
      <c r="U132" s="202">
        <v>199838.7</v>
      </c>
      <c r="V132" s="202">
        <v>207967.4</v>
      </c>
      <c r="W132" s="202">
        <v>207083.1</v>
      </c>
      <c r="X132" s="202">
        <v>205843.1</v>
      </c>
      <c r="Y132" s="202">
        <v>210316.5</v>
      </c>
    </row>
    <row r="133" spans="1:25" s="9" customFormat="1">
      <c r="A133" s="25" t="s">
        <v>31</v>
      </c>
      <c r="B133" s="26" t="s">
        <v>66</v>
      </c>
      <c r="C133" s="26" t="s">
        <v>66</v>
      </c>
      <c r="D133" s="26" t="s">
        <v>66</v>
      </c>
      <c r="E133" s="26" t="s">
        <v>66</v>
      </c>
      <c r="F133" s="26" t="s">
        <v>66</v>
      </c>
      <c r="G133" s="202">
        <v>108509.2</v>
      </c>
      <c r="H133" s="202">
        <v>114761.60000000001</v>
      </c>
      <c r="I133" s="202">
        <v>107113.2</v>
      </c>
      <c r="J133" s="202">
        <v>102901</v>
      </c>
      <c r="K133" s="202">
        <v>104965.9</v>
      </c>
      <c r="L133" s="202">
        <v>111293.3</v>
      </c>
      <c r="M133" s="202">
        <v>123168.9</v>
      </c>
      <c r="N133" s="202">
        <v>131102.29999999999</v>
      </c>
      <c r="O133" s="202">
        <v>140978.4</v>
      </c>
      <c r="P133" s="202">
        <v>160118.1</v>
      </c>
      <c r="Q133" s="202">
        <v>169980.3</v>
      </c>
      <c r="R133" s="202">
        <v>195780.8</v>
      </c>
      <c r="S133" s="202">
        <v>223339</v>
      </c>
      <c r="T133" s="202">
        <v>252001.3</v>
      </c>
      <c r="U133" s="202">
        <v>237223.5</v>
      </c>
      <c r="V133" s="202">
        <v>243680.7</v>
      </c>
      <c r="W133" s="202">
        <v>262691.5</v>
      </c>
      <c r="X133" s="202">
        <v>263290.2</v>
      </c>
      <c r="Y133" s="202">
        <v>276038</v>
      </c>
    </row>
    <row r="134" spans="1:25" s="9" customFormat="1">
      <c r="A134" s="25" t="s">
        <v>25</v>
      </c>
      <c r="B134" s="26" t="s">
        <v>66</v>
      </c>
      <c r="C134" s="26" t="s">
        <v>66</v>
      </c>
      <c r="D134" s="26" t="s">
        <v>66</v>
      </c>
      <c r="E134" s="26" t="s">
        <v>66</v>
      </c>
      <c r="F134" s="26" t="s">
        <v>66</v>
      </c>
      <c r="G134" s="202">
        <v>21748.1</v>
      </c>
      <c r="H134" s="202">
        <v>23307</v>
      </c>
      <c r="I134" s="202">
        <v>25194.2</v>
      </c>
      <c r="J134" s="202">
        <v>26627</v>
      </c>
      <c r="K134" s="202">
        <v>28662.6</v>
      </c>
      <c r="L134" s="202">
        <v>30353</v>
      </c>
      <c r="M134" s="202">
        <v>31536.400000000001</v>
      </c>
      <c r="N134" s="202">
        <v>33677</v>
      </c>
      <c r="O134" s="202">
        <v>34611</v>
      </c>
      <c r="P134" s="202">
        <v>37461.300000000003</v>
      </c>
      <c r="Q134" s="202">
        <v>39312.300000000003</v>
      </c>
      <c r="R134" s="202">
        <v>41591.9</v>
      </c>
      <c r="S134" s="202">
        <v>44595.4</v>
      </c>
      <c r="T134" s="202">
        <v>45946.2</v>
      </c>
      <c r="U134" s="202">
        <v>41781.300000000003</v>
      </c>
      <c r="V134" s="202">
        <v>42468.2</v>
      </c>
      <c r="W134" s="202">
        <v>43161.7</v>
      </c>
      <c r="X134" s="202">
        <v>43489.5</v>
      </c>
      <c r="Y134" s="202">
        <v>44613.1</v>
      </c>
    </row>
    <row r="135" spans="1:25" s="9" customFormat="1">
      <c r="A135" s="25" t="s">
        <v>26</v>
      </c>
      <c r="B135" s="26" t="s">
        <v>66</v>
      </c>
      <c r="C135" s="26" t="s">
        <v>66</v>
      </c>
      <c r="D135" s="26" t="s">
        <v>66</v>
      </c>
      <c r="E135" s="26" t="s">
        <v>66</v>
      </c>
      <c r="F135" s="26" t="s">
        <v>66</v>
      </c>
      <c r="G135" s="202">
        <v>37375.199999999997</v>
      </c>
      <c r="H135" s="202">
        <v>41098.5</v>
      </c>
      <c r="I135" s="202">
        <v>44813.7</v>
      </c>
      <c r="J135" s="202">
        <v>47634</v>
      </c>
      <c r="K135" s="202">
        <v>48561.599999999999</v>
      </c>
      <c r="L135" s="202">
        <v>51557.2</v>
      </c>
      <c r="M135" s="202">
        <v>55747.5</v>
      </c>
      <c r="N135" s="202">
        <v>59580.3</v>
      </c>
      <c r="O135" s="202">
        <v>61822.8</v>
      </c>
      <c r="P135" s="202">
        <v>66435.399999999994</v>
      </c>
      <c r="Q135" s="202">
        <v>72939.899999999994</v>
      </c>
      <c r="R135" s="202">
        <v>80693.399999999994</v>
      </c>
      <c r="S135" s="202">
        <v>91432.4</v>
      </c>
      <c r="T135" s="202">
        <v>98109.8</v>
      </c>
      <c r="U135" s="202">
        <v>92212</v>
      </c>
      <c r="V135" s="202">
        <v>97283.4</v>
      </c>
      <c r="W135" s="202">
        <v>100271.7</v>
      </c>
      <c r="X135" s="202">
        <v>106505.5</v>
      </c>
      <c r="Y135" s="202">
        <v>111656.3</v>
      </c>
    </row>
    <row r="136" spans="1:25" s="9" customFormat="1">
      <c r="A136" s="25" t="s">
        <v>27</v>
      </c>
      <c r="B136" s="26" t="s">
        <v>66</v>
      </c>
      <c r="C136" s="26" t="s">
        <v>66</v>
      </c>
      <c r="D136" s="26" t="s">
        <v>66</v>
      </c>
      <c r="E136" s="26" t="s">
        <v>66</v>
      </c>
      <c r="F136" s="26" t="s">
        <v>66</v>
      </c>
      <c r="G136" s="202">
        <v>80593.3</v>
      </c>
      <c r="H136" s="202">
        <v>83662.600000000006</v>
      </c>
      <c r="I136" s="202">
        <v>92012.1</v>
      </c>
      <c r="J136" s="202">
        <v>99570.6</v>
      </c>
      <c r="K136" s="202">
        <v>105486.39999999999</v>
      </c>
      <c r="L136" s="202">
        <v>115507.6</v>
      </c>
      <c r="M136" s="202">
        <v>118187.9</v>
      </c>
      <c r="N136" s="202">
        <v>122323.7</v>
      </c>
      <c r="O136" s="202">
        <v>121661.1</v>
      </c>
      <c r="P136" s="202">
        <v>131508.70000000001</v>
      </c>
      <c r="Q136" s="202">
        <v>134854.39999999999</v>
      </c>
      <c r="R136" s="202">
        <v>142066.79999999999</v>
      </c>
      <c r="S136" s="202">
        <v>155236</v>
      </c>
      <c r="T136" s="202">
        <v>158190.70000000001</v>
      </c>
      <c r="U136" s="202">
        <v>143635.70000000001</v>
      </c>
      <c r="V136" s="202">
        <v>150700.6</v>
      </c>
      <c r="W136" s="202">
        <v>157418.1</v>
      </c>
      <c r="X136" s="202">
        <v>162492.29999999999</v>
      </c>
      <c r="Y136" s="202">
        <v>168250.5</v>
      </c>
    </row>
    <row r="137" spans="1:25" s="9" customFormat="1">
      <c r="A137" s="25" t="s">
        <v>28</v>
      </c>
      <c r="B137" s="26" t="s">
        <v>66</v>
      </c>
      <c r="C137" s="26" t="s">
        <v>66</v>
      </c>
      <c r="D137" s="26" t="s">
        <v>66</v>
      </c>
      <c r="E137" s="26" t="s">
        <v>66</v>
      </c>
      <c r="F137" s="26" t="s">
        <v>66</v>
      </c>
      <c r="G137" s="202">
        <v>161958.20000000001</v>
      </c>
      <c r="H137" s="202">
        <v>169788</v>
      </c>
      <c r="I137" s="202">
        <v>177582.7</v>
      </c>
      <c r="J137" s="202">
        <v>185052</v>
      </c>
      <c r="K137" s="202">
        <v>198993.2</v>
      </c>
      <c r="L137" s="202">
        <v>215580.3</v>
      </c>
      <c r="M137" s="202">
        <v>215613.5</v>
      </c>
      <c r="N137" s="202">
        <v>223242.1</v>
      </c>
      <c r="O137" s="202">
        <v>230290.1</v>
      </c>
      <c r="P137" s="202">
        <v>246166.1</v>
      </c>
      <c r="Q137" s="202">
        <v>247190.6</v>
      </c>
      <c r="R137" s="202">
        <v>263929.8</v>
      </c>
      <c r="S137" s="202">
        <v>285671.5</v>
      </c>
      <c r="T137" s="202">
        <v>285549.3</v>
      </c>
      <c r="U137" s="202">
        <v>261690.1</v>
      </c>
      <c r="V137" s="202">
        <v>284065.3</v>
      </c>
      <c r="W137" s="202">
        <v>299565.59999999998</v>
      </c>
      <c r="X137" s="202">
        <v>307817.40000000002</v>
      </c>
      <c r="Y137" s="202">
        <v>320264.09999999998</v>
      </c>
    </row>
    <row r="138" spans="1:25" s="9" customFormat="1">
      <c r="A138" s="25" t="s">
        <v>29</v>
      </c>
      <c r="B138" s="26" t="s">
        <v>66</v>
      </c>
      <c r="C138" s="26" t="s">
        <v>66</v>
      </c>
      <c r="D138" s="26" t="s">
        <v>66</v>
      </c>
      <c r="E138" s="26" t="s">
        <v>66</v>
      </c>
      <c r="F138" s="26" t="s">
        <v>66</v>
      </c>
      <c r="G138" s="202">
        <v>960007.2</v>
      </c>
      <c r="H138" s="202">
        <v>1032443.6</v>
      </c>
      <c r="I138" s="202">
        <v>1117254.7</v>
      </c>
      <c r="J138" s="202">
        <v>1166880.1000000001</v>
      </c>
      <c r="K138" s="202">
        <v>1230848.6000000001</v>
      </c>
      <c r="L138" s="202">
        <v>1334425.8999999999</v>
      </c>
      <c r="M138" s="202">
        <v>1399302.3</v>
      </c>
      <c r="N138" s="202">
        <v>1463802.7</v>
      </c>
      <c r="O138" s="202">
        <v>1502029.4</v>
      </c>
      <c r="P138" s="202">
        <v>1601200.1</v>
      </c>
      <c r="Q138" s="202">
        <v>1650447.2</v>
      </c>
      <c r="R138" s="202">
        <v>1726064.9</v>
      </c>
      <c r="S138" s="202">
        <v>1768730.7</v>
      </c>
      <c r="T138" s="202">
        <v>1722424.3</v>
      </c>
      <c r="U138" s="202">
        <v>1606089</v>
      </c>
      <c r="V138" s="202">
        <v>1705313.9</v>
      </c>
      <c r="W138" s="202">
        <v>1706027.7</v>
      </c>
      <c r="X138" s="202">
        <v>1794809.3</v>
      </c>
      <c r="Y138" s="202">
        <v>1860948</v>
      </c>
    </row>
    <row r="139" spans="1:25" s="9" customFormat="1">
      <c r="A139" s="25" t="s">
        <v>32</v>
      </c>
      <c r="B139" s="26" t="s">
        <v>66</v>
      </c>
      <c r="C139" s="26" t="s">
        <v>66</v>
      </c>
      <c r="D139" s="26" t="s">
        <v>66</v>
      </c>
      <c r="E139" s="26" t="s">
        <v>66</v>
      </c>
      <c r="F139" s="26" t="s">
        <v>66</v>
      </c>
      <c r="G139" s="203">
        <v>265577.40000000002</v>
      </c>
      <c r="H139" s="203">
        <v>293406.5</v>
      </c>
      <c r="I139" s="203">
        <v>324630.09999999998</v>
      </c>
      <c r="J139" s="203">
        <v>458263</v>
      </c>
      <c r="K139" s="203">
        <v>447752.7</v>
      </c>
      <c r="L139" s="203">
        <v>512295.8</v>
      </c>
      <c r="M139" s="203">
        <v>481644.6</v>
      </c>
      <c r="N139" s="203">
        <v>488759.3</v>
      </c>
      <c r="O139" s="203">
        <v>496794</v>
      </c>
      <c r="P139" s="203">
        <v>579801.5</v>
      </c>
      <c r="Q139" s="203">
        <v>653980.4</v>
      </c>
      <c r="R139" s="203">
        <v>728850.5</v>
      </c>
      <c r="S139" s="203">
        <v>792230.1</v>
      </c>
      <c r="T139" s="203">
        <v>834937.2</v>
      </c>
      <c r="U139" s="203">
        <v>782646.1</v>
      </c>
      <c r="V139" s="203">
        <v>871703.2</v>
      </c>
      <c r="W139" s="203">
        <v>988793.4</v>
      </c>
      <c r="X139" s="203">
        <v>1016075.9</v>
      </c>
      <c r="Y139" s="203">
        <v>1083331.2</v>
      </c>
    </row>
    <row r="140" spans="1:25" s="9" customFormat="1">
      <c r="A140" s="25" t="s">
        <v>33</v>
      </c>
      <c r="B140" s="26" t="s">
        <v>66</v>
      </c>
      <c r="C140" s="26" t="s">
        <v>66</v>
      </c>
      <c r="D140" s="26" t="s">
        <v>66</v>
      </c>
      <c r="E140" s="26" t="s">
        <v>66</v>
      </c>
      <c r="F140" s="26" t="s">
        <v>66</v>
      </c>
      <c r="G140" s="204">
        <v>5209.8999999999996</v>
      </c>
      <c r="H140" s="204">
        <v>5508.8</v>
      </c>
      <c r="I140" s="204">
        <v>6041.3</v>
      </c>
      <c r="J140" s="204">
        <v>6523</v>
      </c>
      <c r="K140" s="204">
        <v>6863.4</v>
      </c>
      <c r="L140" s="204">
        <v>7049.8</v>
      </c>
      <c r="M140" s="204">
        <v>7450.3</v>
      </c>
      <c r="N140" s="204">
        <v>7636.4</v>
      </c>
      <c r="O140" s="204">
        <v>7523.6</v>
      </c>
      <c r="P140" s="204">
        <v>8313</v>
      </c>
      <c r="Q140" s="204">
        <v>8666.2999999999993</v>
      </c>
      <c r="R140" s="204">
        <v>8876.7000000000007</v>
      </c>
      <c r="S140" s="204">
        <v>9394</v>
      </c>
      <c r="T140" s="204">
        <v>9867.4</v>
      </c>
      <c r="U140" s="204">
        <v>8822</v>
      </c>
      <c r="V140" s="204">
        <v>8630.7000000000007</v>
      </c>
      <c r="W140" s="204">
        <v>8832.7000000000007</v>
      </c>
      <c r="X140" s="204">
        <v>9448.4</v>
      </c>
      <c r="Y140" s="204">
        <v>9859.5</v>
      </c>
    </row>
    <row r="141" spans="1:25" s="9" customFormat="1">
      <c r="A141" s="25" t="s">
        <v>34</v>
      </c>
      <c r="B141" s="26" t="s">
        <v>66</v>
      </c>
      <c r="C141" s="26" t="s">
        <v>66</v>
      </c>
      <c r="D141" s="26" t="s">
        <v>66</v>
      </c>
      <c r="E141" s="26" t="s">
        <v>66</v>
      </c>
      <c r="F141" s="26" t="s">
        <v>66</v>
      </c>
      <c r="G141" s="205">
        <v>86294.2</v>
      </c>
      <c r="H141" s="205">
        <v>96717.3</v>
      </c>
      <c r="I141" s="205">
        <v>105259.8</v>
      </c>
      <c r="J141" s="205">
        <v>104029.4</v>
      </c>
      <c r="K141" s="205">
        <v>114993.7</v>
      </c>
      <c r="L141" s="205">
        <v>141055.9</v>
      </c>
      <c r="M141" s="205">
        <v>143710.9</v>
      </c>
      <c r="N141" s="205">
        <v>143681.60000000001</v>
      </c>
      <c r="O141" s="205">
        <v>147611.9</v>
      </c>
      <c r="P141" s="205">
        <v>164270.20000000001</v>
      </c>
      <c r="Q141" s="205">
        <v>184320.9</v>
      </c>
      <c r="R141" s="205">
        <v>204305.8</v>
      </c>
      <c r="S141" s="205">
        <v>213399.7</v>
      </c>
      <c r="T141" s="205">
        <v>228676</v>
      </c>
      <c r="U141" s="205">
        <v>199045.5</v>
      </c>
      <c r="V141" s="205">
        <v>215879.9</v>
      </c>
      <c r="W141" s="205">
        <v>235137.4</v>
      </c>
      <c r="X141" s="205">
        <v>232908.9</v>
      </c>
      <c r="Y141" s="205">
        <v>242003</v>
      </c>
    </row>
    <row r="142" spans="1:25" s="9" customFormat="1">
      <c r="A142" s="25" t="s">
        <v>61</v>
      </c>
      <c r="B142" s="26" t="s">
        <v>66</v>
      </c>
      <c r="C142" s="26" t="s">
        <v>66</v>
      </c>
      <c r="D142" s="26" t="s">
        <v>66</v>
      </c>
      <c r="E142" s="26" t="s">
        <v>66</v>
      </c>
      <c r="F142" s="26" t="s">
        <v>66</v>
      </c>
      <c r="G142" s="205">
        <v>158188.70000000001</v>
      </c>
      <c r="H142" s="205">
        <v>164556.4</v>
      </c>
      <c r="I142" s="205">
        <v>173165.4</v>
      </c>
      <c r="J142" s="205">
        <v>180146.3</v>
      </c>
      <c r="K142" s="205">
        <v>186113.3</v>
      </c>
      <c r="L142" s="205">
        <v>198172.9</v>
      </c>
      <c r="M142" s="205">
        <v>200789.8</v>
      </c>
      <c r="N142" s="205">
        <v>209472.9</v>
      </c>
      <c r="O142" s="205">
        <v>208193.5</v>
      </c>
      <c r="P142" s="205">
        <v>216769.4</v>
      </c>
      <c r="Q142" s="205">
        <v>222778</v>
      </c>
      <c r="R142" s="205">
        <v>240154.5</v>
      </c>
      <c r="S142" s="205">
        <v>264303.40000000002</v>
      </c>
      <c r="T142" s="205">
        <v>275149.8</v>
      </c>
      <c r="U142" s="205">
        <v>263266.40000000002</v>
      </c>
      <c r="V142" s="205">
        <v>279423.59999999998</v>
      </c>
      <c r="W142" s="205">
        <v>298210.09999999998</v>
      </c>
      <c r="X142" s="205">
        <v>299153.59999999998</v>
      </c>
      <c r="Y142" s="205">
        <v>310007.59999999998</v>
      </c>
    </row>
    <row r="143" spans="1:25">
      <c r="A143" s="38" t="s">
        <v>5</v>
      </c>
      <c r="B143" s="37"/>
      <c r="C143" s="37"/>
      <c r="D143" s="37"/>
      <c r="E143" s="37"/>
      <c r="F143" s="37"/>
      <c r="G143" s="37">
        <f>SUM(G112:G142)</f>
        <v>7542548.6000000015</v>
      </c>
      <c r="H143" s="37">
        <f t="shared" ref="H143:V143" si="11">SUM(H112:H142)</f>
        <v>7950385.8999999985</v>
      </c>
      <c r="I143" s="37">
        <f t="shared" si="11"/>
        <v>8408471.4000000004</v>
      </c>
      <c r="J143" s="37">
        <f t="shared" si="11"/>
        <v>8919287.0999999996</v>
      </c>
      <c r="K143" s="37">
        <f t="shared" si="11"/>
        <v>9344047.4000000022</v>
      </c>
      <c r="L143" s="37">
        <f t="shared" si="11"/>
        <v>10061294.100000001</v>
      </c>
      <c r="M143" s="37">
        <f t="shared" si="11"/>
        <v>10420921.700000005</v>
      </c>
      <c r="N143" s="37">
        <f t="shared" si="11"/>
        <v>10796005.6</v>
      </c>
      <c r="O143" s="37">
        <f t="shared" si="11"/>
        <v>10968536.699999997</v>
      </c>
      <c r="P143" s="37">
        <f t="shared" si="11"/>
        <v>11579060.1</v>
      </c>
      <c r="Q143" s="37">
        <f t="shared" si="11"/>
        <v>12130157.700000001</v>
      </c>
      <c r="R143" s="37">
        <f t="shared" si="11"/>
        <v>12877444.300000003</v>
      </c>
      <c r="S143" s="37">
        <f t="shared" si="11"/>
        <v>13677010.399999999</v>
      </c>
      <c r="T143" s="37">
        <f t="shared" si="11"/>
        <v>13815664.200000001</v>
      </c>
      <c r="U143" s="37">
        <f t="shared" si="11"/>
        <v>12997109.199999999</v>
      </c>
      <c r="V143" s="37">
        <f t="shared" si="11"/>
        <v>13637460.999999998</v>
      </c>
      <c r="W143" s="37">
        <f>SUM(W112:W142)</f>
        <v>14159035.199999997</v>
      </c>
      <c r="X143" s="37">
        <f>SUM(X112:X142)</f>
        <v>14508444.900000002</v>
      </c>
      <c r="Y143" s="37">
        <f>SUM(Y112:Y142)</f>
        <v>15014800.199999999</v>
      </c>
    </row>
    <row r="144" spans="1:25" s="42" customFormat="1" ht="11.25">
      <c r="A144" s="48"/>
      <c r="B144" s="49"/>
      <c r="C144" s="49"/>
      <c r="D144" s="49"/>
      <c r="E144" s="49"/>
      <c r="F144" s="49"/>
      <c r="G144" s="49"/>
      <c r="H144" s="49"/>
      <c r="I144" s="49"/>
      <c r="J144" s="49"/>
      <c r="K144" s="49"/>
      <c r="L144" s="49"/>
      <c r="M144" s="49"/>
      <c r="N144" s="49"/>
      <c r="O144" s="49"/>
      <c r="P144" s="49"/>
      <c r="Q144" s="49"/>
      <c r="R144" s="49"/>
      <c r="S144" s="49"/>
      <c r="T144" s="49"/>
      <c r="U144" s="50"/>
    </row>
    <row r="146" spans="1:23" s="9" customFormat="1" ht="18">
      <c r="A146" s="27" t="s">
        <v>130</v>
      </c>
    </row>
    <row r="147" spans="1:23" s="9" customFormat="1"/>
    <row r="148" spans="1:23" s="9" customFormat="1">
      <c r="A148" s="9" t="s">
        <v>70</v>
      </c>
      <c r="B148" s="189">
        <v>41083.093553240738</v>
      </c>
    </row>
    <row r="149" spans="1:23" s="9" customFormat="1">
      <c r="A149" s="9" t="s">
        <v>64</v>
      </c>
      <c r="B149" s="189">
        <v>41089.61350540509</v>
      </c>
    </row>
    <row r="150" spans="1:23" s="9" customFormat="1">
      <c r="A150" s="9" t="s">
        <v>71</v>
      </c>
      <c r="B150" s="9" t="s">
        <v>72</v>
      </c>
    </row>
    <row r="151" spans="1:23" s="9" customFormat="1"/>
    <row r="152" spans="1:23" s="9" customFormat="1">
      <c r="A152" s="9" t="s">
        <v>131</v>
      </c>
      <c r="B152" s="9" t="s">
        <v>60</v>
      </c>
    </row>
    <row r="153" spans="1:23" s="9" customFormat="1">
      <c r="A153" s="9" t="s">
        <v>132</v>
      </c>
      <c r="B153" s="9" t="s">
        <v>60</v>
      </c>
    </row>
    <row r="154" spans="1:23" s="9" customFormat="1">
      <c r="A154" s="9" t="s">
        <v>65</v>
      </c>
      <c r="B154" s="9" t="s">
        <v>73</v>
      </c>
    </row>
    <row r="155" spans="1:23" s="9" customFormat="1"/>
    <row r="156" spans="1:23" s="9" customFormat="1"/>
    <row r="157" spans="1:23" s="9" customFormat="1"/>
    <row r="158" spans="1:23" s="9" customFormat="1">
      <c r="A158" s="25" t="s">
        <v>77</v>
      </c>
      <c r="B158" s="25" t="s">
        <v>43</v>
      </c>
      <c r="C158" s="25" t="s">
        <v>52</v>
      </c>
      <c r="D158" s="25" t="s">
        <v>53</v>
      </c>
      <c r="E158" s="25" t="s">
        <v>54</v>
      </c>
      <c r="F158" s="25" t="s">
        <v>55</v>
      </c>
      <c r="G158" s="25" t="s">
        <v>44</v>
      </c>
      <c r="H158" s="25" t="s">
        <v>56</v>
      </c>
      <c r="I158" s="25" t="s">
        <v>57</v>
      </c>
      <c r="J158" s="25" t="s">
        <v>58</v>
      </c>
      <c r="K158" s="25" t="s">
        <v>59</v>
      </c>
      <c r="L158" s="25" t="s">
        <v>45</v>
      </c>
      <c r="M158" s="25" t="s">
        <v>46</v>
      </c>
      <c r="N158" s="25" t="s">
        <v>47</v>
      </c>
      <c r="O158" s="25" t="s">
        <v>48</v>
      </c>
      <c r="P158" s="25" t="s">
        <v>49</v>
      </c>
      <c r="Q158" s="25" t="s">
        <v>50</v>
      </c>
      <c r="R158" s="25" t="s">
        <v>62</v>
      </c>
      <c r="S158" s="25" t="s">
        <v>67</v>
      </c>
      <c r="T158" s="25" t="s">
        <v>78</v>
      </c>
      <c r="U158" s="25" t="s">
        <v>79</v>
      </c>
      <c r="V158" s="25" t="s">
        <v>80</v>
      </c>
      <c r="W158" s="25" t="s">
        <v>81</v>
      </c>
    </row>
    <row r="159" spans="1:23" s="9" customFormat="1">
      <c r="A159" s="25" t="s">
        <v>83</v>
      </c>
      <c r="B159" s="188">
        <v>470388225</v>
      </c>
      <c r="C159" s="188">
        <v>471967435</v>
      </c>
      <c r="D159" s="188">
        <v>473243010</v>
      </c>
      <c r="E159" s="188">
        <v>474876205</v>
      </c>
      <c r="F159" s="188">
        <v>476066786</v>
      </c>
      <c r="G159" s="188">
        <v>477009518</v>
      </c>
      <c r="H159" s="188">
        <v>477855639</v>
      </c>
      <c r="I159" s="188">
        <v>478630165</v>
      </c>
      <c r="J159" s="188">
        <v>480920069</v>
      </c>
      <c r="K159" s="188">
        <v>481617757</v>
      </c>
      <c r="L159" s="188">
        <v>482767512</v>
      </c>
      <c r="M159" s="188">
        <v>483797028</v>
      </c>
      <c r="N159" s="188">
        <v>484635119</v>
      </c>
      <c r="O159" s="188">
        <v>486646114</v>
      </c>
      <c r="P159" s="188">
        <v>488797929</v>
      </c>
      <c r="Q159" s="188">
        <v>491134938</v>
      </c>
      <c r="R159" s="188">
        <v>493210397</v>
      </c>
      <c r="S159" s="188">
        <v>495291925</v>
      </c>
      <c r="T159" s="188">
        <v>497686132</v>
      </c>
      <c r="U159" s="188">
        <v>499686575</v>
      </c>
      <c r="V159" s="188">
        <v>501104164</v>
      </c>
      <c r="W159" s="190">
        <v>502539509</v>
      </c>
    </row>
    <row r="160" spans="1:23" s="9" customFormat="1">
      <c r="A160" s="25" t="s">
        <v>7</v>
      </c>
      <c r="B160" s="188">
        <v>9947782</v>
      </c>
      <c r="C160" s="188">
        <v>9986975</v>
      </c>
      <c r="D160" s="188">
        <v>10021997</v>
      </c>
      <c r="E160" s="188">
        <v>10068319</v>
      </c>
      <c r="F160" s="188">
        <v>10100631</v>
      </c>
      <c r="G160" s="188">
        <v>10130574</v>
      </c>
      <c r="H160" s="188">
        <v>10143047</v>
      </c>
      <c r="I160" s="188">
        <v>10170226</v>
      </c>
      <c r="J160" s="188">
        <v>10192264</v>
      </c>
      <c r="K160" s="188">
        <v>10213752</v>
      </c>
      <c r="L160" s="188">
        <v>10239085</v>
      </c>
      <c r="M160" s="188">
        <v>10263414</v>
      </c>
      <c r="N160" s="188">
        <v>10309725</v>
      </c>
      <c r="O160" s="188">
        <v>10355844</v>
      </c>
      <c r="P160" s="188">
        <v>10396421</v>
      </c>
      <c r="Q160" s="188">
        <v>10445852</v>
      </c>
      <c r="R160" s="188">
        <v>10511382</v>
      </c>
      <c r="S160" s="188">
        <v>10584534</v>
      </c>
      <c r="T160" s="188">
        <v>10666866</v>
      </c>
      <c r="U160" s="188">
        <v>10753080</v>
      </c>
      <c r="V160" s="188">
        <v>10839905</v>
      </c>
      <c r="W160" s="190">
        <v>10951266</v>
      </c>
    </row>
    <row r="161" spans="1:23" s="9" customFormat="1">
      <c r="A161" s="25" t="s">
        <v>30</v>
      </c>
      <c r="B161" s="188">
        <v>8767308</v>
      </c>
      <c r="C161" s="188">
        <v>8669269</v>
      </c>
      <c r="D161" s="188">
        <v>8595465</v>
      </c>
      <c r="E161" s="188">
        <v>8484863</v>
      </c>
      <c r="F161" s="188">
        <v>8459763</v>
      </c>
      <c r="G161" s="188">
        <v>8427418</v>
      </c>
      <c r="H161" s="188">
        <v>8384715</v>
      </c>
      <c r="I161" s="188">
        <v>8340936</v>
      </c>
      <c r="J161" s="188">
        <v>8283200</v>
      </c>
      <c r="K161" s="188">
        <v>8230371</v>
      </c>
      <c r="L161" s="188">
        <v>8190876</v>
      </c>
      <c r="M161" s="188">
        <v>8149468</v>
      </c>
      <c r="N161" s="188">
        <v>7891095</v>
      </c>
      <c r="O161" s="188">
        <v>7845841</v>
      </c>
      <c r="P161" s="188">
        <v>7801273</v>
      </c>
      <c r="Q161" s="188">
        <v>7761049</v>
      </c>
      <c r="R161" s="188">
        <v>7718750</v>
      </c>
      <c r="S161" s="188">
        <v>7679290</v>
      </c>
      <c r="T161" s="188">
        <v>7640238</v>
      </c>
      <c r="U161" s="188">
        <v>7606551</v>
      </c>
      <c r="V161" s="188">
        <v>7563710</v>
      </c>
      <c r="W161" s="190">
        <v>7504868</v>
      </c>
    </row>
    <row r="162" spans="1:23" s="9" customFormat="1">
      <c r="A162" s="25" t="s">
        <v>8</v>
      </c>
      <c r="B162" s="188">
        <v>10362102</v>
      </c>
      <c r="C162" s="188">
        <v>10304607</v>
      </c>
      <c r="D162" s="188">
        <v>10312548</v>
      </c>
      <c r="E162" s="188">
        <v>10325697</v>
      </c>
      <c r="F162" s="188">
        <v>10334013</v>
      </c>
      <c r="G162" s="188">
        <v>10333161</v>
      </c>
      <c r="H162" s="188">
        <v>10321344</v>
      </c>
      <c r="I162" s="188">
        <v>10309137</v>
      </c>
      <c r="J162" s="188">
        <v>10299125</v>
      </c>
      <c r="K162" s="188">
        <v>10289621</v>
      </c>
      <c r="L162" s="188">
        <v>10278098</v>
      </c>
      <c r="M162" s="188">
        <v>10266546</v>
      </c>
      <c r="N162" s="188">
        <v>10206436</v>
      </c>
      <c r="O162" s="188">
        <v>10203269</v>
      </c>
      <c r="P162" s="188">
        <v>10211455</v>
      </c>
      <c r="Q162" s="188">
        <v>10220577</v>
      </c>
      <c r="R162" s="188">
        <v>10251079</v>
      </c>
      <c r="S162" s="188">
        <v>10287189</v>
      </c>
      <c r="T162" s="188">
        <v>10381130</v>
      </c>
      <c r="U162" s="188">
        <v>10467542</v>
      </c>
      <c r="V162" s="188">
        <v>10506813</v>
      </c>
      <c r="W162" s="190">
        <v>10532770</v>
      </c>
    </row>
    <row r="163" spans="1:23" s="9" customFormat="1">
      <c r="A163" s="25" t="s">
        <v>9</v>
      </c>
      <c r="B163" s="188">
        <v>5135409</v>
      </c>
      <c r="C163" s="188">
        <v>5146469</v>
      </c>
      <c r="D163" s="188">
        <v>5162126</v>
      </c>
      <c r="E163" s="188">
        <v>5180614</v>
      </c>
      <c r="F163" s="188">
        <v>5196642</v>
      </c>
      <c r="G163" s="188">
        <v>5215718</v>
      </c>
      <c r="H163" s="188">
        <v>5251027</v>
      </c>
      <c r="I163" s="188">
        <v>5275121</v>
      </c>
      <c r="J163" s="188">
        <v>5294860</v>
      </c>
      <c r="K163" s="188">
        <v>5313577</v>
      </c>
      <c r="L163" s="188">
        <v>5330020</v>
      </c>
      <c r="M163" s="188">
        <v>5349212</v>
      </c>
      <c r="N163" s="188">
        <v>5368354</v>
      </c>
      <c r="O163" s="188">
        <v>5383507</v>
      </c>
      <c r="P163" s="188">
        <v>5397640</v>
      </c>
      <c r="Q163" s="188">
        <v>5411405</v>
      </c>
      <c r="R163" s="188">
        <v>5427459</v>
      </c>
      <c r="S163" s="188">
        <v>5447084</v>
      </c>
      <c r="T163" s="188">
        <v>5475791</v>
      </c>
      <c r="U163" s="188">
        <v>5511451</v>
      </c>
      <c r="V163" s="188">
        <v>5534738</v>
      </c>
      <c r="W163" s="190">
        <v>5560628</v>
      </c>
    </row>
    <row r="164" spans="1:23" s="9" customFormat="1">
      <c r="A164" s="25" t="s">
        <v>84</v>
      </c>
      <c r="B164" s="188">
        <v>62679035</v>
      </c>
      <c r="C164" s="188">
        <v>79753227</v>
      </c>
      <c r="D164" s="188">
        <v>80274564</v>
      </c>
      <c r="E164" s="188">
        <v>80974632</v>
      </c>
      <c r="F164" s="188">
        <v>81338093</v>
      </c>
      <c r="G164" s="188">
        <v>81538603</v>
      </c>
      <c r="H164" s="188">
        <v>81817499</v>
      </c>
      <c r="I164" s="188">
        <v>82012162</v>
      </c>
      <c r="J164" s="188">
        <v>82057379</v>
      </c>
      <c r="K164" s="188">
        <v>82037011</v>
      </c>
      <c r="L164" s="188">
        <v>82163475</v>
      </c>
      <c r="M164" s="188">
        <v>82259540</v>
      </c>
      <c r="N164" s="188">
        <v>82440309</v>
      </c>
      <c r="O164" s="188">
        <v>82536680</v>
      </c>
      <c r="P164" s="188">
        <v>82531671</v>
      </c>
      <c r="Q164" s="188">
        <v>82500849</v>
      </c>
      <c r="R164" s="188">
        <v>82437995</v>
      </c>
      <c r="S164" s="188">
        <v>82314906</v>
      </c>
      <c r="T164" s="188">
        <v>82217837</v>
      </c>
      <c r="U164" s="188">
        <v>82002356</v>
      </c>
      <c r="V164" s="188">
        <v>81802257</v>
      </c>
      <c r="W164" s="190">
        <v>81751602</v>
      </c>
    </row>
    <row r="165" spans="1:23" s="9" customFormat="1">
      <c r="A165" s="25" t="s">
        <v>10</v>
      </c>
      <c r="B165" s="188">
        <v>1570599</v>
      </c>
      <c r="C165" s="188">
        <v>1567749</v>
      </c>
      <c r="D165" s="188">
        <v>1554878</v>
      </c>
      <c r="E165" s="188">
        <v>1511303</v>
      </c>
      <c r="F165" s="188">
        <v>1476952</v>
      </c>
      <c r="G165" s="188">
        <v>1448075</v>
      </c>
      <c r="H165" s="188">
        <v>1425192</v>
      </c>
      <c r="I165" s="188">
        <v>1405996</v>
      </c>
      <c r="J165" s="188">
        <v>1393074</v>
      </c>
      <c r="K165" s="188">
        <v>1379237</v>
      </c>
      <c r="L165" s="188">
        <v>1372071</v>
      </c>
      <c r="M165" s="188">
        <v>1366959</v>
      </c>
      <c r="N165" s="188">
        <v>1361242</v>
      </c>
      <c r="O165" s="188">
        <v>1356045</v>
      </c>
      <c r="P165" s="188">
        <v>1351069</v>
      </c>
      <c r="Q165" s="188">
        <v>1347510</v>
      </c>
      <c r="R165" s="188">
        <v>1344684</v>
      </c>
      <c r="S165" s="188">
        <v>1342409</v>
      </c>
      <c r="T165" s="188">
        <v>1340935</v>
      </c>
      <c r="U165" s="188">
        <v>1340415</v>
      </c>
      <c r="V165" s="188">
        <v>1340127</v>
      </c>
      <c r="W165" s="190">
        <v>1340194</v>
      </c>
    </row>
    <row r="166" spans="1:23" s="9" customFormat="1">
      <c r="A166" s="25" t="s">
        <v>14</v>
      </c>
      <c r="B166" s="188">
        <v>3506970</v>
      </c>
      <c r="C166" s="188">
        <v>3520977</v>
      </c>
      <c r="D166" s="188">
        <v>3547492</v>
      </c>
      <c r="E166" s="188">
        <v>3569367</v>
      </c>
      <c r="F166" s="188">
        <v>3583154</v>
      </c>
      <c r="G166" s="188">
        <v>3597617</v>
      </c>
      <c r="H166" s="188">
        <v>3620065</v>
      </c>
      <c r="I166" s="188">
        <v>3654955</v>
      </c>
      <c r="J166" s="188">
        <v>3693386</v>
      </c>
      <c r="K166" s="188">
        <v>3732006</v>
      </c>
      <c r="L166" s="188">
        <v>3777565</v>
      </c>
      <c r="M166" s="188">
        <v>3832783</v>
      </c>
      <c r="N166" s="188">
        <v>3899702</v>
      </c>
      <c r="O166" s="188">
        <v>3964191</v>
      </c>
      <c r="P166" s="188">
        <v>4028851</v>
      </c>
      <c r="Q166" s="188">
        <v>4111672</v>
      </c>
      <c r="R166" s="188">
        <v>4208156</v>
      </c>
      <c r="S166" s="188">
        <v>4312526</v>
      </c>
      <c r="T166" s="188">
        <v>4401335</v>
      </c>
      <c r="U166" s="188">
        <v>4450030</v>
      </c>
      <c r="V166" s="188">
        <v>4467854</v>
      </c>
      <c r="W166" s="190">
        <v>4480858</v>
      </c>
    </row>
    <row r="167" spans="1:23" s="9" customFormat="1">
      <c r="A167" s="25" t="s">
        <v>11</v>
      </c>
      <c r="B167" s="188">
        <v>10120892</v>
      </c>
      <c r="C167" s="188">
        <v>10192911</v>
      </c>
      <c r="D167" s="188">
        <v>10319672</v>
      </c>
      <c r="E167" s="188">
        <v>10420059</v>
      </c>
      <c r="F167" s="188">
        <v>10510996</v>
      </c>
      <c r="G167" s="188">
        <v>10595074</v>
      </c>
      <c r="H167" s="188">
        <v>10673696</v>
      </c>
      <c r="I167" s="188">
        <v>10744649</v>
      </c>
      <c r="J167" s="188">
        <v>10808358</v>
      </c>
      <c r="K167" s="188">
        <v>10861402</v>
      </c>
      <c r="L167" s="188">
        <v>10903757</v>
      </c>
      <c r="M167" s="188">
        <v>10931206</v>
      </c>
      <c r="N167" s="188">
        <v>10968708</v>
      </c>
      <c r="O167" s="188">
        <v>11006377</v>
      </c>
      <c r="P167" s="188">
        <v>11040650</v>
      </c>
      <c r="Q167" s="188">
        <v>11082751</v>
      </c>
      <c r="R167" s="188">
        <v>11125179</v>
      </c>
      <c r="S167" s="188">
        <v>11171740</v>
      </c>
      <c r="T167" s="188">
        <v>11213785</v>
      </c>
      <c r="U167" s="188">
        <v>11260402</v>
      </c>
      <c r="V167" s="188">
        <v>11305118</v>
      </c>
      <c r="W167" s="190">
        <v>11309885</v>
      </c>
    </row>
    <row r="168" spans="1:23" s="9" customFormat="1">
      <c r="A168" s="25" t="s">
        <v>12</v>
      </c>
      <c r="B168" s="188">
        <v>38826297</v>
      </c>
      <c r="C168" s="188">
        <v>38874573</v>
      </c>
      <c r="D168" s="188">
        <v>39003524</v>
      </c>
      <c r="E168" s="188">
        <v>39131966</v>
      </c>
      <c r="F168" s="188">
        <v>39246833</v>
      </c>
      <c r="G168" s="188">
        <v>39343100</v>
      </c>
      <c r="H168" s="188">
        <v>39430933</v>
      </c>
      <c r="I168" s="188">
        <v>39525438</v>
      </c>
      <c r="J168" s="188">
        <v>39639388</v>
      </c>
      <c r="K168" s="188">
        <v>39802827</v>
      </c>
      <c r="L168" s="188">
        <v>40049708</v>
      </c>
      <c r="M168" s="188">
        <v>40476723</v>
      </c>
      <c r="N168" s="188">
        <v>40964244</v>
      </c>
      <c r="O168" s="188">
        <v>41663702</v>
      </c>
      <c r="P168" s="188">
        <v>42345342</v>
      </c>
      <c r="Q168" s="188">
        <v>43038035</v>
      </c>
      <c r="R168" s="188">
        <v>43758250</v>
      </c>
      <c r="S168" s="188">
        <v>44474631</v>
      </c>
      <c r="T168" s="188">
        <v>45283259</v>
      </c>
      <c r="U168" s="188">
        <v>45828172</v>
      </c>
      <c r="V168" s="188">
        <v>45989016</v>
      </c>
      <c r="W168" s="190">
        <v>46152926</v>
      </c>
    </row>
    <row r="169" spans="1:23" s="9" customFormat="1">
      <c r="A169" s="25" t="s">
        <v>13</v>
      </c>
      <c r="B169" s="254">
        <v>58313439</v>
      </c>
      <c r="C169" s="188">
        <v>58313439</v>
      </c>
      <c r="D169" s="188">
        <v>58604851</v>
      </c>
      <c r="E169" s="188">
        <v>58885929</v>
      </c>
      <c r="F169" s="188">
        <v>59104320</v>
      </c>
      <c r="G169" s="188">
        <v>59315139</v>
      </c>
      <c r="H169" s="188">
        <v>59522297</v>
      </c>
      <c r="I169" s="188">
        <v>59726386</v>
      </c>
      <c r="J169" s="188">
        <v>59934884</v>
      </c>
      <c r="K169" s="188">
        <v>60158533</v>
      </c>
      <c r="L169" s="188">
        <v>60545022</v>
      </c>
      <c r="M169" s="188">
        <v>60979315</v>
      </c>
      <c r="N169" s="188">
        <v>61424036</v>
      </c>
      <c r="O169" s="188">
        <v>61864088</v>
      </c>
      <c r="P169" s="188">
        <v>62292241</v>
      </c>
      <c r="Q169" s="188">
        <v>62772870</v>
      </c>
      <c r="R169" s="188">
        <v>63229635</v>
      </c>
      <c r="S169" s="188">
        <v>63645065</v>
      </c>
      <c r="T169" s="188">
        <v>64007193</v>
      </c>
      <c r="U169" s="188">
        <v>64350226</v>
      </c>
      <c r="V169" s="188">
        <v>64694497</v>
      </c>
      <c r="W169" s="190">
        <v>65048412</v>
      </c>
    </row>
    <row r="170" spans="1:23" s="9" customFormat="1">
      <c r="A170" s="25" t="s">
        <v>15</v>
      </c>
      <c r="B170" s="188">
        <v>56694360</v>
      </c>
      <c r="C170" s="188">
        <v>56744119</v>
      </c>
      <c r="D170" s="188">
        <v>56772923</v>
      </c>
      <c r="E170" s="188">
        <v>56821250</v>
      </c>
      <c r="F170" s="188">
        <v>56842392</v>
      </c>
      <c r="G170" s="188">
        <v>56844408</v>
      </c>
      <c r="H170" s="188">
        <v>56844197</v>
      </c>
      <c r="I170" s="188">
        <v>56876364</v>
      </c>
      <c r="J170" s="188">
        <v>56904379</v>
      </c>
      <c r="K170" s="188">
        <v>56909109</v>
      </c>
      <c r="L170" s="188">
        <v>56923524</v>
      </c>
      <c r="M170" s="188">
        <v>56960692</v>
      </c>
      <c r="N170" s="188">
        <v>56993742</v>
      </c>
      <c r="O170" s="188">
        <v>57321070</v>
      </c>
      <c r="P170" s="188">
        <v>57888245</v>
      </c>
      <c r="Q170" s="188">
        <v>58462375</v>
      </c>
      <c r="R170" s="188">
        <v>58751711</v>
      </c>
      <c r="S170" s="188">
        <v>59131287</v>
      </c>
      <c r="T170" s="188">
        <v>59619290</v>
      </c>
      <c r="U170" s="188">
        <v>60045068</v>
      </c>
      <c r="V170" s="188">
        <v>60340328</v>
      </c>
      <c r="W170" s="190">
        <v>60626442</v>
      </c>
    </row>
    <row r="171" spans="1:23" s="9" customFormat="1">
      <c r="A171" s="25" t="s">
        <v>16</v>
      </c>
      <c r="B171" s="188">
        <v>572655</v>
      </c>
      <c r="C171" s="188">
        <v>587141</v>
      </c>
      <c r="D171" s="188">
        <v>603069</v>
      </c>
      <c r="E171" s="188">
        <v>619231</v>
      </c>
      <c r="F171" s="188">
        <v>632944</v>
      </c>
      <c r="G171" s="188">
        <v>645399</v>
      </c>
      <c r="H171" s="188">
        <v>656333</v>
      </c>
      <c r="I171" s="188">
        <v>666313</v>
      </c>
      <c r="J171" s="188">
        <v>675215</v>
      </c>
      <c r="K171" s="188">
        <v>682862</v>
      </c>
      <c r="L171" s="188">
        <v>690497</v>
      </c>
      <c r="M171" s="188">
        <v>697549</v>
      </c>
      <c r="N171" s="188">
        <v>705539</v>
      </c>
      <c r="O171" s="188">
        <v>715137</v>
      </c>
      <c r="P171" s="188">
        <v>730367</v>
      </c>
      <c r="Q171" s="188">
        <v>749175</v>
      </c>
      <c r="R171" s="188">
        <v>766414</v>
      </c>
      <c r="S171" s="188">
        <v>778684</v>
      </c>
      <c r="T171" s="188">
        <v>789269</v>
      </c>
      <c r="U171" s="188">
        <v>796875</v>
      </c>
      <c r="V171" s="188">
        <v>803147</v>
      </c>
      <c r="W171" s="190">
        <v>804435</v>
      </c>
    </row>
    <row r="172" spans="1:23" s="9" customFormat="1">
      <c r="A172" s="25" t="s">
        <v>17</v>
      </c>
      <c r="B172" s="188">
        <v>2668140</v>
      </c>
      <c r="C172" s="188">
        <v>2658161</v>
      </c>
      <c r="D172" s="188">
        <v>2643000</v>
      </c>
      <c r="E172" s="188">
        <v>2585675</v>
      </c>
      <c r="F172" s="188">
        <v>2540904</v>
      </c>
      <c r="G172" s="188">
        <v>2500580</v>
      </c>
      <c r="H172" s="188">
        <v>2469531</v>
      </c>
      <c r="I172" s="188">
        <v>2444912</v>
      </c>
      <c r="J172" s="188">
        <v>2420789</v>
      </c>
      <c r="K172" s="188">
        <v>2399248</v>
      </c>
      <c r="L172" s="188">
        <v>2381715</v>
      </c>
      <c r="M172" s="188">
        <v>2364254</v>
      </c>
      <c r="N172" s="188">
        <v>2345768</v>
      </c>
      <c r="O172" s="188">
        <v>2331480</v>
      </c>
      <c r="P172" s="188">
        <v>2319203</v>
      </c>
      <c r="Q172" s="188">
        <v>2306434</v>
      </c>
      <c r="R172" s="188">
        <v>2294590</v>
      </c>
      <c r="S172" s="188">
        <v>2281305</v>
      </c>
      <c r="T172" s="188">
        <v>2270894</v>
      </c>
      <c r="U172" s="188">
        <v>2261294</v>
      </c>
      <c r="V172" s="188">
        <v>2248374</v>
      </c>
      <c r="W172" s="190">
        <v>2229641</v>
      </c>
    </row>
    <row r="173" spans="1:23" s="9" customFormat="1">
      <c r="A173" s="25" t="s">
        <v>18</v>
      </c>
      <c r="B173" s="188">
        <v>3693708</v>
      </c>
      <c r="C173" s="188">
        <v>3701968</v>
      </c>
      <c r="D173" s="188">
        <v>3706299</v>
      </c>
      <c r="E173" s="188">
        <v>3693929</v>
      </c>
      <c r="F173" s="188">
        <v>3671296</v>
      </c>
      <c r="G173" s="188">
        <v>3642991</v>
      </c>
      <c r="H173" s="188">
        <v>3615212</v>
      </c>
      <c r="I173" s="188">
        <v>3588013</v>
      </c>
      <c r="J173" s="188">
        <v>3562261</v>
      </c>
      <c r="K173" s="188">
        <v>3536401</v>
      </c>
      <c r="L173" s="188">
        <v>3512074</v>
      </c>
      <c r="M173" s="188">
        <v>3486998</v>
      </c>
      <c r="N173" s="188">
        <v>3475586</v>
      </c>
      <c r="O173" s="188">
        <v>3462553</v>
      </c>
      <c r="P173" s="188">
        <v>3445857</v>
      </c>
      <c r="Q173" s="188">
        <v>3425324</v>
      </c>
      <c r="R173" s="188">
        <v>3403284</v>
      </c>
      <c r="S173" s="188">
        <v>3384879</v>
      </c>
      <c r="T173" s="188">
        <v>3366357</v>
      </c>
      <c r="U173" s="188">
        <v>3349872</v>
      </c>
      <c r="V173" s="188">
        <v>3329039</v>
      </c>
      <c r="W173" s="190">
        <v>3244601</v>
      </c>
    </row>
    <row r="174" spans="1:23" s="9" customFormat="1">
      <c r="A174" s="25" t="s">
        <v>85</v>
      </c>
      <c r="B174" s="188">
        <v>379300</v>
      </c>
      <c r="C174" s="188">
        <v>384400</v>
      </c>
      <c r="D174" s="188">
        <v>389600</v>
      </c>
      <c r="E174" s="188">
        <v>394750</v>
      </c>
      <c r="F174" s="188">
        <v>400200</v>
      </c>
      <c r="G174" s="188">
        <v>405650</v>
      </c>
      <c r="H174" s="188">
        <v>411600</v>
      </c>
      <c r="I174" s="188">
        <v>416850</v>
      </c>
      <c r="J174" s="188">
        <v>422050</v>
      </c>
      <c r="K174" s="188">
        <v>427350</v>
      </c>
      <c r="L174" s="188">
        <v>433600</v>
      </c>
      <c r="M174" s="188">
        <v>439000</v>
      </c>
      <c r="N174" s="188">
        <v>444050</v>
      </c>
      <c r="O174" s="188">
        <v>448300</v>
      </c>
      <c r="P174" s="188">
        <v>454960</v>
      </c>
      <c r="Q174" s="188">
        <v>461230</v>
      </c>
      <c r="R174" s="188">
        <v>469086</v>
      </c>
      <c r="S174" s="188">
        <v>476187</v>
      </c>
      <c r="T174" s="188">
        <v>483799</v>
      </c>
      <c r="U174" s="188">
        <v>493500</v>
      </c>
      <c r="V174" s="188">
        <v>502066</v>
      </c>
      <c r="W174" s="190">
        <v>511840</v>
      </c>
    </row>
    <row r="175" spans="1:23" s="9" customFormat="1">
      <c r="A175" s="25" t="s">
        <v>19</v>
      </c>
      <c r="B175" s="188">
        <v>10374823</v>
      </c>
      <c r="C175" s="188">
        <v>10373153</v>
      </c>
      <c r="D175" s="188">
        <v>10373647</v>
      </c>
      <c r="E175" s="188">
        <v>10365035</v>
      </c>
      <c r="F175" s="188">
        <v>10350010</v>
      </c>
      <c r="G175" s="188">
        <v>10336700</v>
      </c>
      <c r="H175" s="188">
        <v>10321229</v>
      </c>
      <c r="I175" s="188">
        <v>10301247</v>
      </c>
      <c r="J175" s="188">
        <v>10279724</v>
      </c>
      <c r="K175" s="188">
        <v>10253416</v>
      </c>
      <c r="L175" s="188">
        <v>10221644</v>
      </c>
      <c r="M175" s="188">
        <v>10200298</v>
      </c>
      <c r="N175" s="188">
        <v>10174853</v>
      </c>
      <c r="O175" s="188">
        <v>10142362</v>
      </c>
      <c r="P175" s="188">
        <v>10116742</v>
      </c>
      <c r="Q175" s="188">
        <v>10097549</v>
      </c>
      <c r="R175" s="188">
        <v>10076581</v>
      </c>
      <c r="S175" s="188">
        <v>10066158</v>
      </c>
      <c r="T175" s="188">
        <v>10045401</v>
      </c>
      <c r="U175" s="188">
        <v>10030975</v>
      </c>
      <c r="V175" s="188">
        <v>10014324</v>
      </c>
      <c r="W175" s="190">
        <v>9985722</v>
      </c>
    </row>
    <row r="176" spans="1:23" s="9" customFormat="1">
      <c r="A176" s="25" t="s">
        <v>20</v>
      </c>
      <c r="B176" s="188">
        <v>352430</v>
      </c>
      <c r="C176" s="188">
        <v>355910</v>
      </c>
      <c r="D176" s="188">
        <v>359543</v>
      </c>
      <c r="E176" s="188">
        <v>362977</v>
      </c>
      <c r="F176" s="188">
        <v>366431</v>
      </c>
      <c r="G176" s="188">
        <v>369451</v>
      </c>
      <c r="H176" s="188">
        <v>371415</v>
      </c>
      <c r="I176" s="188">
        <v>373958</v>
      </c>
      <c r="J176" s="188">
        <v>376513</v>
      </c>
      <c r="K176" s="188">
        <v>378518</v>
      </c>
      <c r="L176" s="188">
        <v>380201</v>
      </c>
      <c r="M176" s="188">
        <v>391415</v>
      </c>
      <c r="N176" s="188">
        <v>394641</v>
      </c>
      <c r="O176" s="188">
        <v>397296</v>
      </c>
      <c r="P176" s="188">
        <v>399867</v>
      </c>
      <c r="Q176" s="188">
        <v>402668</v>
      </c>
      <c r="R176" s="188">
        <v>405006</v>
      </c>
      <c r="S176" s="188">
        <v>407810</v>
      </c>
      <c r="T176" s="188">
        <v>410290</v>
      </c>
      <c r="U176" s="188">
        <v>413609</v>
      </c>
      <c r="V176" s="188">
        <v>414372</v>
      </c>
      <c r="W176" s="190">
        <v>417617</v>
      </c>
    </row>
    <row r="177" spans="1:23" s="9" customFormat="1">
      <c r="A177" s="25" t="s">
        <v>21</v>
      </c>
      <c r="B177" s="188">
        <v>14892574</v>
      </c>
      <c r="C177" s="188">
        <v>15010445</v>
      </c>
      <c r="D177" s="188">
        <v>15129150</v>
      </c>
      <c r="E177" s="188">
        <v>15239182</v>
      </c>
      <c r="F177" s="188">
        <v>15341553</v>
      </c>
      <c r="G177" s="188">
        <v>15424122</v>
      </c>
      <c r="H177" s="188">
        <v>15493889</v>
      </c>
      <c r="I177" s="188">
        <v>15567107</v>
      </c>
      <c r="J177" s="188">
        <v>15654192</v>
      </c>
      <c r="K177" s="188">
        <v>15760225</v>
      </c>
      <c r="L177" s="188">
        <v>15863950</v>
      </c>
      <c r="M177" s="188">
        <v>15987075</v>
      </c>
      <c r="N177" s="188">
        <v>16105285</v>
      </c>
      <c r="O177" s="188">
        <v>16192572</v>
      </c>
      <c r="P177" s="188">
        <v>16258032</v>
      </c>
      <c r="Q177" s="188">
        <v>16305526</v>
      </c>
      <c r="R177" s="188">
        <v>16334210</v>
      </c>
      <c r="S177" s="188">
        <v>16357992</v>
      </c>
      <c r="T177" s="188">
        <v>16405399</v>
      </c>
      <c r="U177" s="188">
        <v>16485787</v>
      </c>
      <c r="V177" s="188">
        <v>16574989</v>
      </c>
      <c r="W177" s="190">
        <v>16655799</v>
      </c>
    </row>
    <row r="178" spans="1:23" s="9" customFormat="1">
      <c r="A178" s="25" t="s">
        <v>22</v>
      </c>
      <c r="B178" s="188">
        <v>7644818</v>
      </c>
      <c r="C178" s="188">
        <v>7710882</v>
      </c>
      <c r="D178" s="188">
        <v>7798899</v>
      </c>
      <c r="E178" s="188">
        <v>7882519</v>
      </c>
      <c r="F178" s="188">
        <v>7928746</v>
      </c>
      <c r="G178" s="188">
        <v>7943489</v>
      </c>
      <c r="H178" s="188">
        <v>7953067</v>
      </c>
      <c r="I178" s="188">
        <v>7964966</v>
      </c>
      <c r="J178" s="188">
        <v>7971116</v>
      </c>
      <c r="K178" s="188">
        <v>7982461</v>
      </c>
      <c r="L178" s="188">
        <v>8002186</v>
      </c>
      <c r="M178" s="188">
        <v>8020946</v>
      </c>
      <c r="N178" s="188">
        <v>8063640</v>
      </c>
      <c r="O178" s="188">
        <v>8100273</v>
      </c>
      <c r="P178" s="188">
        <v>8142573</v>
      </c>
      <c r="Q178" s="188">
        <v>8201359</v>
      </c>
      <c r="R178" s="188">
        <v>8254298</v>
      </c>
      <c r="S178" s="188">
        <v>8282984</v>
      </c>
      <c r="T178" s="188">
        <v>8318592</v>
      </c>
      <c r="U178" s="188">
        <v>8355260</v>
      </c>
      <c r="V178" s="188">
        <v>8375290</v>
      </c>
      <c r="W178" s="190">
        <v>8404252</v>
      </c>
    </row>
    <row r="179" spans="1:23" s="9" customFormat="1">
      <c r="A179" s="25" t="s">
        <v>23</v>
      </c>
      <c r="B179" s="188">
        <v>38038403</v>
      </c>
      <c r="C179" s="188">
        <v>38183160</v>
      </c>
      <c r="D179" s="188">
        <v>38309226</v>
      </c>
      <c r="E179" s="188">
        <v>38418108</v>
      </c>
      <c r="F179" s="188">
        <v>38504707</v>
      </c>
      <c r="G179" s="188">
        <v>38580597</v>
      </c>
      <c r="H179" s="188">
        <v>38609399</v>
      </c>
      <c r="I179" s="188">
        <v>38639341</v>
      </c>
      <c r="J179" s="188">
        <v>38659979</v>
      </c>
      <c r="K179" s="188">
        <v>38666983</v>
      </c>
      <c r="L179" s="188">
        <v>38653559</v>
      </c>
      <c r="M179" s="188">
        <v>38253955</v>
      </c>
      <c r="N179" s="188">
        <v>38242197</v>
      </c>
      <c r="O179" s="188">
        <v>38218531</v>
      </c>
      <c r="P179" s="188">
        <v>38190608</v>
      </c>
      <c r="Q179" s="188">
        <v>38173835</v>
      </c>
      <c r="R179" s="188">
        <v>38157055</v>
      </c>
      <c r="S179" s="188">
        <v>38125479</v>
      </c>
      <c r="T179" s="188">
        <v>38115641</v>
      </c>
      <c r="U179" s="188">
        <v>38135876</v>
      </c>
      <c r="V179" s="188">
        <v>38167329</v>
      </c>
      <c r="W179" s="190">
        <v>38200037</v>
      </c>
    </row>
    <row r="180" spans="1:23" s="9" customFormat="1">
      <c r="A180" s="25" t="s">
        <v>24</v>
      </c>
      <c r="B180" s="188">
        <v>9995995</v>
      </c>
      <c r="C180" s="188">
        <v>9970441</v>
      </c>
      <c r="D180" s="188">
        <v>9965315</v>
      </c>
      <c r="E180" s="188">
        <v>9974591</v>
      </c>
      <c r="F180" s="188">
        <v>9990590</v>
      </c>
      <c r="G180" s="188">
        <v>10017571</v>
      </c>
      <c r="H180" s="188">
        <v>10043180</v>
      </c>
      <c r="I180" s="188">
        <v>10072542</v>
      </c>
      <c r="J180" s="188">
        <v>10109697</v>
      </c>
      <c r="K180" s="188">
        <v>10148883</v>
      </c>
      <c r="L180" s="188">
        <v>10195014</v>
      </c>
      <c r="M180" s="188">
        <v>10256658</v>
      </c>
      <c r="N180" s="188">
        <v>10329340</v>
      </c>
      <c r="O180" s="188">
        <v>10407465</v>
      </c>
      <c r="P180" s="188">
        <v>10474685</v>
      </c>
      <c r="Q180" s="188">
        <v>10529255</v>
      </c>
      <c r="R180" s="188">
        <v>10569592</v>
      </c>
      <c r="S180" s="188">
        <v>10599095</v>
      </c>
      <c r="T180" s="188">
        <v>10617575</v>
      </c>
      <c r="U180" s="188">
        <v>10627250</v>
      </c>
      <c r="V180" s="188">
        <v>10637713</v>
      </c>
      <c r="W180" s="190">
        <v>10636979</v>
      </c>
    </row>
    <row r="181" spans="1:23" s="9" customFormat="1">
      <c r="A181" s="25" t="s">
        <v>31</v>
      </c>
      <c r="B181" s="188">
        <v>23211395</v>
      </c>
      <c r="C181" s="188">
        <v>23192274</v>
      </c>
      <c r="D181" s="188">
        <v>22810035</v>
      </c>
      <c r="E181" s="188">
        <v>22778533</v>
      </c>
      <c r="F181" s="188">
        <v>22748027</v>
      </c>
      <c r="G181" s="188">
        <v>22712394</v>
      </c>
      <c r="H181" s="188">
        <v>22656145</v>
      </c>
      <c r="I181" s="188">
        <v>22581862</v>
      </c>
      <c r="J181" s="188">
        <v>22526093</v>
      </c>
      <c r="K181" s="188">
        <v>22488595</v>
      </c>
      <c r="L181" s="188">
        <v>22455485</v>
      </c>
      <c r="M181" s="188">
        <v>22430457</v>
      </c>
      <c r="N181" s="188">
        <v>21833483</v>
      </c>
      <c r="O181" s="188">
        <v>21772774</v>
      </c>
      <c r="P181" s="188">
        <v>21711252</v>
      </c>
      <c r="Q181" s="188">
        <v>21658528</v>
      </c>
      <c r="R181" s="188">
        <v>21610213</v>
      </c>
      <c r="S181" s="188">
        <v>21565119</v>
      </c>
      <c r="T181" s="188">
        <v>21528627</v>
      </c>
      <c r="U181" s="188">
        <v>21498616</v>
      </c>
      <c r="V181" s="188">
        <v>21462186</v>
      </c>
      <c r="W181" s="190">
        <v>21413815</v>
      </c>
    </row>
    <row r="182" spans="1:23" s="9" customFormat="1">
      <c r="A182" s="25" t="s">
        <v>25</v>
      </c>
      <c r="B182" s="188">
        <v>1996377</v>
      </c>
      <c r="C182" s="188">
        <v>1999945</v>
      </c>
      <c r="D182" s="188">
        <v>1998912</v>
      </c>
      <c r="E182" s="188">
        <v>1994084</v>
      </c>
      <c r="F182" s="188">
        <v>1989408</v>
      </c>
      <c r="G182" s="188">
        <v>1989477</v>
      </c>
      <c r="H182" s="188">
        <v>1990266</v>
      </c>
      <c r="I182" s="188">
        <v>1986989</v>
      </c>
      <c r="J182" s="188">
        <v>1984923</v>
      </c>
      <c r="K182" s="188">
        <v>1978334</v>
      </c>
      <c r="L182" s="188">
        <v>1987755</v>
      </c>
      <c r="M182" s="188">
        <v>1990094</v>
      </c>
      <c r="N182" s="188">
        <v>1994026</v>
      </c>
      <c r="O182" s="188">
        <v>1995033</v>
      </c>
      <c r="P182" s="188">
        <v>1996433</v>
      </c>
      <c r="Q182" s="188">
        <v>1997590</v>
      </c>
      <c r="R182" s="188">
        <v>2003358</v>
      </c>
      <c r="S182" s="188">
        <v>2010377</v>
      </c>
      <c r="T182" s="188">
        <v>2010269</v>
      </c>
      <c r="U182" s="188">
        <v>2032362</v>
      </c>
      <c r="V182" s="188">
        <v>2046976</v>
      </c>
      <c r="W182" s="190">
        <v>2050189</v>
      </c>
    </row>
    <row r="183" spans="1:23" s="9" customFormat="1">
      <c r="A183" s="25" t="s">
        <v>26</v>
      </c>
      <c r="B183" s="188">
        <v>5287663</v>
      </c>
      <c r="C183" s="188">
        <v>5310711</v>
      </c>
      <c r="D183" s="188">
        <v>5295877</v>
      </c>
      <c r="E183" s="188">
        <v>5314155</v>
      </c>
      <c r="F183" s="188">
        <v>5336455</v>
      </c>
      <c r="G183" s="188">
        <v>5356207</v>
      </c>
      <c r="H183" s="188">
        <v>5367790</v>
      </c>
      <c r="I183" s="188">
        <v>5378932</v>
      </c>
      <c r="J183" s="188">
        <v>5387650</v>
      </c>
      <c r="K183" s="188">
        <v>5393382</v>
      </c>
      <c r="L183" s="188">
        <v>5398657</v>
      </c>
      <c r="M183" s="188">
        <v>5378783</v>
      </c>
      <c r="N183" s="188">
        <v>5378951</v>
      </c>
      <c r="O183" s="188">
        <v>5379161</v>
      </c>
      <c r="P183" s="188">
        <v>5380053</v>
      </c>
      <c r="Q183" s="188">
        <v>5384822</v>
      </c>
      <c r="R183" s="188">
        <v>5389180</v>
      </c>
      <c r="S183" s="188">
        <v>5393637</v>
      </c>
      <c r="T183" s="188">
        <v>5400998</v>
      </c>
      <c r="U183" s="188">
        <v>5412254</v>
      </c>
      <c r="V183" s="188">
        <v>5424925</v>
      </c>
      <c r="W183" s="190">
        <v>5435273</v>
      </c>
    </row>
    <row r="184" spans="1:23" s="9" customFormat="1">
      <c r="A184" s="25" t="s">
        <v>27</v>
      </c>
      <c r="B184" s="188">
        <v>4974383</v>
      </c>
      <c r="C184" s="188">
        <v>4998478</v>
      </c>
      <c r="D184" s="188">
        <v>5029002</v>
      </c>
      <c r="E184" s="188">
        <v>5054982</v>
      </c>
      <c r="F184" s="188">
        <v>5077912</v>
      </c>
      <c r="G184" s="188">
        <v>5098754</v>
      </c>
      <c r="H184" s="188">
        <v>5116826</v>
      </c>
      <c r="I184" s="188">
        <v>5132320</v>
      </c>
      <c r="J184" s="188">
        <v>5147349</v>
      </c>
      <c r="K184" s="188">
        <v>5159646</v>
      </c>
      <c r="L184" s="188">
        <v>5171302</v>
      </c>
      <c r="M184" s="188">
        <v>5181115</v>
      </c>
      <c r="N184" s="188">
        <v>5194901</v>
      </c>
      <c r="O184" s="188">
        <v>5206295</v>
      </c>
      <c r="P184" s="188">
        <v>5219732</v>
      </c>
      <c r="Q184" s="188">
        <v>5236611</v>
      </c>
      <c r="R184" s="188">
        <v>5255580</v>
      </c>
      <c r="S184" s="188">
        <v>5276955</v>
      </c>
      <c r="T184" s="188">
        <v>5300484</v>
      </c>
      <c r="U184" s="188">
        <v>5326314</v>
      </c>
      <c r="V184" s="188">
        <v>5351427</v>
      </c>
      <c r="W184" s="190">
        <v>5375276</v>
      </c>
    </row>
    <row r="185" spans="1:23" s="9" customFormat="1">
      <c r="A185" s="25" t="s">
        <v>28</v>
      </c>
      <c r="B185" s="188">
        <v>8527039</v>
      </c>
      <c r="C185" s="188">
        <v>8590630</v>
      </c>
      <c r="D185" s="188">
        <v>8644120</v>
      </c>
      <c r="E185" s="188">
        <v>8692013</v>
      </c>
      <c r="F185" s="188">
        <v>8745109</v>
      </c>
      <c r="G185" s="188">
        <v>8816381</v>
      </c>
      <c r="H185" s="188">
        <v>8837496</v>
      </c>
      <c r="I185" s="188">
        <v>8844499</v>
      </c>
      <c r="J185" s="188">
        <v>8847625</v>
      </c>
      <c r="K185" s="188">
        <v>8854322</v>
      </c>
      <c r="L185" s="188">
        <v>8861426</v>
      </c>
      <c r="M185" s="188">
        <v>8882792</v>
      </c>
      <c r="N185" s="188">
        <v>8909128</v>
      </c>
      <c r="O185" s="188">
        <v>8940788</v>
      </c>
      <c r="P185" s="188">
        <v>8975670</v>
      </c>
      <c r="Q185" s="188">
        <v>9011392</v>
      </c>
      <c r="R185" s="188">
        <v>9047752</v>
      </c>
      <c r="S185" s="188">
        <v>9113257</v>
      </c>
      <c r="T185" s="188">
        <v>9182927</v>
      </c>
      <c r="U185" s="188">
        <v>9256347</v>
      </c>
      <c r="V185" s="188">
        <v>9340682</v>
      </c>
      <c r="W185" s="190">
        <v>9415570</v>
      </c>
    </row>
    <row r="186" spans="1:23" s="9" customFormat="1">
      <c r="A186" s="25" t="s">
        <v>29</v>
      </c>
      <c r="B186" s="188">
        <v>57156972</v>
      </c>
      <c r="C186" s="188">
        <v>57338199</v>
      </c>
      <c r="D186" s="188">
        <v>57511594</v>
      </c>
      <c r="E186" s="188">
        <v>57649210</v>
      </c>
      <c r="F186" s="188">
        <v>57788017</v>
      </c>
      <c r="G186" s="188">
        <v>57943472</v>
      </c>
      <c r="H186" s="188">
        <v>58094587</v>
      </c>
      <c r="I186" s="188">
        <v>58239312</v>
      </c>
      <c r="J186" s="188">
        <v>58394596</v>
      </c>
      <c r="K186" s="188">
        <v>58579685</v>
      </c>
      <c r="L186" s="188">
        <v>58785246</v>
      </c>
      <c r="M186" s="188">
        <v>58999781</v>
      </c>
      <c r="N186" s="188">
        <v>59216138</v>
      </c>
      <c r="O186" s="188">
        <v>59435480</v>
      </c>
      <c r="P186" s="188">
        <v>59697037</v>
      </c>
      <c r="Q186" s="188">
        <v>60038695</v>
      </c>
      <c r="R186" s="188">
        <v>60409918</v>
      </c>
      <c r="S186" s="188">
        <v>60781346</v>
      </c>
      <c r="T186" s="188">
        <v>61191951</v>
      </c>
      <c r="U186" s="188">
        <v>61595091</v>
      </c>
      <c r="V186" s="188">
        <v>62026962</v>
      </c>
      <c r="W186" s="190">
        <v>62498612</v>
      </c>
    </row>
    <row r="187" spans="1:23" s="9" customFormat="1">
      <c r="A187" s="25" t="s">
        <v>32</v>
      </c>
      <c r="B187" s="188">
        <v>55494711</v>
      </c>
      <c r="C187" s="188">
        <v>56714051</v>
      </c>
      <c r="D187" s="188">
        <v>57835076</v>
      </c>
      <c r="E187" s="188">
        <v>58958565</v>
      </c>
      <c r="F187" s="188">
        <v>60079060</v>
      </c>
      <c r="G187" s="188">
        <v>61203584</v>
      </c>
      <c r="H187" s="188">
        <v>62337617</v>
      </c>
      <c r="I187" s="188">
        <v>63484661</v>
      </c>
      <c r="J187" s="188">
        <v>64641675</v>
      </c>
      <c r="K187" s="188">
        <v>65786563</v>
      </c>
      <c r="L187" s="188">
        <v>66889425</v>
      </c>
      <c r="M187" s="188">
        <v>67895581</v>
      </c>
      <c r="N187" s="188">
        <v>68838069</v>
      </c>
      <c r="O187" s="188">
        <v>69770026</v>
      </c>
      <c r="P187" s="188">
        <v>70692009</v>
      </c>
      <c r="Q187" s="188">
        <v>71610009</v>
      </c>
      <c r="R187" s="188">
        <v>72519974</v>
      </c>
      <c r="S187" s="188">
        <v>69689256</v>
      </c>
      <c r="T187" s="188">
        <v>70586256</v>
      </c>
      <c r="U187" s="188">
        <v>71517100</v>
      </c>
      <c r="V187" s="188">
        <v>72561312</v>
      </c>
      <c r="W187" s="190">
        <v>73722988</v>
      </c>
    </row>
    <row r="188" spans="1:23" s="9" customFormat="1">
      <c r="A188" s="25" t="s">
        <v>33</v>
      </c>
      <c r="B188" s="188">
        <v>253785</v>
      </c>
      <c r="C188" s="188">
        <v>255866</v>
      </c>
      <c r="D188" s="188">
        <v>259727</v>
      </c>
      <c r="E188" s="188">
        <v>262386</v>
      </c>
      <c r="F188" s="188">
        <v>265064</v>
      </c>
      <c r="G188" s="188">
        <v>266978</v>
      </c>
      <c r="H188" s="188">
        <v>267958</v>
      </c>
      <c r="I188" s="188">
        <v>269874</v>
      </c>
      <c r="J188" s="188">
        <v>272381</v>
      </c>
      <c r="K188" s="188">
        <v>275712</v>
      </c>
      <c r="L188" s="188">
        <v>279049</v>
      </c>
      <c r="M188" s="188">
        <v>283361</v>
      </c>
      <c r="N188" s="188">
        <v>286575</v>
      </c>
      <c r="O188" s="188">
        <v>288471</v>
      </c>
      <c r="P188" s="188">
        <v>290570</v>
      </c>
      <c r="Q188" s="188">
        <v>293577</v>
      </c>
      <c r="R188" s="188">
        <v>299891</v>
      </c>
      <c r="S188" s="188">
        <v>307672</v>
      </c>
      <c r="T188" s="188">
        <v>315459</v>
      </c>
      <c r="U188" s="188">
        <v>319368</v>
      </c>
      <c r="V188" s="188">
        <v>317630</v>
      </c>
      <c r="W188" s="190">
        <v>318452</v>
      </c>
    </row>
    <row r="189" spans="1:23" s="9" customFormat="1">
      <c r="A189" s="25" t="s">
        <v>34</v>
      </c>
      <c r="B189" s="188">
        <v>4233116</v>
      </c>
      <c r="C189" s="188">
        <v>4249830</v>
      </c>
      <c r="D189" s="188">
        <v>4273634</v>
      </c>
      <c r="E189" s="188">
        <v>4299167</v>
      </c>
      <c r="F189" s="188">
        <v>4324815</v>
      </c>
      <c r="G189" s="188">
        <v>4348410</v>
      </c>
      <c r="H189" s="188">
        <v>4369957</v>
      </c>
      <c r="I189" s="188">
        <v>4392714</v>
      </c>
      <c r="J189" s="188">
        <v>4417599</v>
      </c>
      <c r="K189" s="188">
        <v>4445329</v>
      </c>
      <c r="L189" s="188">
        <v>4478497</v>
      </c>
      <c r="M189" s="188">
        <v>4503436</v>
      </c>
      <c r="N189" s="188">
        <v>4524066</v>
      </c>
      <c r="O189" s="188">
        <v>4552252</v>
      </c>
      <c r="P189" s="188">
        <v>4577457</v>
      </c>
      <c r="Q189" s="188">
        <v>4606363</v>
      </c>
      <c r="R189" s="188">
        <v>4640219</v>
      </c>
      <c r="S189" s="188">
        <v>4681134</v>
      </c>
      <c r="T189" s="188">
        <v>4737171</v>
      </c>
      <c r="U189" s="188">
        <v>4799252</v>
      </c>
      <c r="V189" s="188">
        <v>4858199</v>
      </c>
      <c r="W189" s="190">
        <v>4920305</v>
      </c>
    </row>
    <row r="190" spans="1:23" s="9" customFormat="1">
      <c r="A190" s="86" t="s">
        <v>61</v>
      </c>
      <c r="B190" s="188">
        <v>6673850</v>
      </c>
      <c r="C190" s="188">
        <v>6757188</v>
      </c>
      <c r="D190" s="188">
        <v>6842768</v>
      </c>
      <c r="E190" s="188">
        <v>6907959</v>
      </c>
      <c r="F190" s="188">
        <v>6968570</v>
      </c>
      <c r="G190" s="188">
        <v>7019019</v>
      </c>
      <c r="H190" s="188">
        <v>7062354</v>
      </c>
      <c r="I190" s="188">
        <v>7081346</v>
      </c>
      <c r="J190" s="188">
        <v>7096465</v>
      </c>
      <c r="K190" s="188">
        <v>7123537</v>
      </c>
      <c r="L190" s="188">
        <v>7164444</v>
      </c>
      <c r="M190" s="188">
        <v>7204055</v>
      </c>
      <c r="N190" s="188">
        <v>7255653</v>
      </c>
      <c r="O190" s="188">
        <v>7313853</v>
      </c>
      <c r="P190" s="188">
        <v>7364148</v>
      </c>
      <c r="Q190" s="188">
        <v>7415102</v>
      </c>
      <c r="R190" s="188">
        <v>7459128</v>
      </c>
      <c r="S190" s="188">
        <v>7508739</v>
      </c>
      <c r="T190" s="188">
        <v>7593494</v>
      </c>
      <c r="U190" s="188">
        <v>7701856</v>
      </c>
      <c r="V190" s="188">
        <v>7785806</v>
      </c>
      <c r="W190" s="190">
        <v>7870134</v>
      </c>
    </row>
    <row r="191" spans="1:23" s="9" customFormat="1">
      <c r="A191" s="25" t="s">
        <v>5</v>
      </c>
      <c r="B191" s="190">
        <f>SUM(B160:B190)</f>
        <v>522346330</v>
      </c>
      <c r="C191" s="190">
        <f t="shared" ref="C191:W191" si="12">SUM(C160:C190)</f>
        <v>541417148</v>
      </c>
      <c r="D191" s="190">
        <f t="shared" si="12"/>
        <v>543948533</v>
      </c>
      <c r="E191" s="190">
        <f t="shared" si="12"/>
        <v>546821050</v>
      </c>
      <c r="F191" s="190">
        <f t="shared" si="12"/>
        <v>549243607</v>
      </c>
      <c r="G191" s="190">
        <f t="shared" si="12"/>
        <v>551410113</v>
      </c>
      <c r="H191" s="190">
        <f t="shared" si="12"/>
        <v>553479863</v>
      </c>
      <c r="I191" s="190">
        <f t="shared" si="12"/>
        <v>555469128</v>
      </c>
      <c r="J191" s="190">
        <f t="shared" si="12"/>
        <v>557348189</v>
      </c>
      <c r="K191" s="190">
        <f t="shared" si="12"/>
        <v>559248898</v>
      </c>
      <c r="L191" s="190">
        <f t="shared" si="12"/>
        <v>561578927</v>
      </c>
      <c r="M191" s="190">
        <f t="shared" si="12"/>
        <v>563683461</v>
      </c>
      <c r="N191" s="190">
        <f t="shared" si="12"/>
        <v>565539482</v>
      </c>
      <c r="O191" s="190">
        <f t="shared" si="12"/>
        <v>568570716</v>
      </c>
      <c r="P191" s="190">
        <f t="shared" si="12"/>
        <v>571722113</v>
      </c>
      <c r="Q191" s="190">
        <f t="shared" si="12"/>
        <v>575059989</v>
      </c>
      <c r="R191" s="190">
        <f t="shared" si="12"/>
        <v>578129609</v>
      </c>
      <c r="S191" s="190">
        <f t="shared" si="12"/>
        <v>577478726</v>
      </c>
      <c r="T191" s="190">
        <f t="shared" si="12"/>
        <v>580918512</v>
      </c>
      <c r="U191" s="190">
        <f t="shared" si="12"/>
        <v>584024151</v>
      </c>
      <c r="V191" s="190">
        <f t="shared" si="12"/>
        <v>586627111</v>
      </c>
      <c r="W191" s="190">
        <f t="shared" si="12"/>
        <v>589371388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W32"/>
  <sheetViews>
    <sheetView zoomScale="90" zoomScaleNormal="90" workbookViewId="0">
      <selection activeCell="W7" sqref="W7"/>
    </sheetView>
  </sheetViews>
  <sheetFormatPr defaultColWidth="8.85546875" defaultRowHeight="12.75"/>
  <cols>
    <col min="2" max="2" width="39.7109375" bestFit="1" customWidth="1"/>
  </cols>
  <sheetData>
    <row r="1" spans="1:23">
      <c r="A1" s="169" t="s">
        <v>186</v>
      </c>
      <c r="B1" s="169"/>
      <c r="C1" s="169"/>
      <c r="D1" s="169"/>
      <c r="E1" s="169"/>
      <c r="F1" s="169"/>
      <c r="G1" s="169"/>
      <c r="H1" s="169"/>
      <c r="I1" s="169"/>
      <c r="J1" s="169"/>
      <c r="K1" s="169"/>
      <c r="L1" s="169"/>
      <c r="M1" s="169"/>
      <c r="N1" s="169"/>
      <c r="O1" s="169"/>
      <c r="P1" s="169"/>
      <c r="Q1" s="169"/>
      <c r="R1" s="169"/>
      <c r="S1" s="169"/>
      <c r="T1" s="169"/>
      <c r="U1" s="169"/>
      <c r="V1" s="169"/>
      <c r="W1" s="169"/>
    </row>
    <row r="3" spans="1:23">
      <c r="A3" s="169"/>
      <c r="B3" s="169" t="s">
        <v>187</v>
      </c>
      <c r="C3" s="169" t="s">
        <v>43</v>
      </c>
      <c r="D3" s="169" t="s">
        <v>52</v>
      </c>
      <c r="E3" s="169" t="s">
        <v>53</v>
      </c>
      <c r="F3" s="169" t="s">
        <v>54</v>
      </c>
      <c r="G3" s="169" t="s">
        <v>55</v>
      </c>
      <c r="H3" s="169" t="s">
        <v>44</v>
      </c>
      <c r="I3" s="169" t="s">
        <v>56</v>
      </c>
      <c r="J3" s="169" t="s">
        <v>57</v>
      </c>
      <c r="K3" s="169" t="s">
        <v>58</v>
      </c>
      <c r="L3" s="169" t="s">
        <v>59</v>
      </c>
      <c r="M3" s="169" t="s">
        <v>45</v>
      </c>
      <c r="N3" s="169" t="s">
        <v>46</v>
      </c>
      <c r="O3" s="169" t="s">
        <v>47</v>
      </c>
      <c r="P3" s="169" t="s">
        <v>48</v>
      </c>
      <c r="Q3" s="169" t="s">
        <v>49</v>
      </c>
      <c r="R3" s="169" t="s">
        <v>50</v>
      </c>
      <c r="S3" s="169" t="s">
        <v>62</v>
      </c>
      <c r="T3" s="169" t="s">
        <v>67</v>
      </c>
      <c r="U3" s="169" t="s">
        <v>78</v>
      </c>
      <c r="V3" s="169" t="s">
        <v>79</v>
      </c>
      <c r="W3" s="169">
        <v>2010</v>
      </c>
    </row>
    <row r="4" spans="1:23">
      <c r="A4" s="169" t="s">
        <v>188</v>
      </c>
      <c r="B4" s="169" t="s">
        <v>189</v>
      </c>
      <c r="C4" s="169"/>
      <c r="D4" s="169"/>
      <c r="E4" s="169"/>
      <c r="F4" s="169"/>
      <c r="G4" s="169"/>
      <c r="H4" s="169"/>
      <c r="I4" s="169"/>
      <c r="J4" s="169"/>
      <c r="K4" s="169"/>
      <c r="L4" s="169"/>
      <c r="M4" s="169"/>
      <c r="N4" s="169"/>
      <c r="O4" s="169"/>
      <c r="P4" s="169"/>
      <c r="Q4" s="169"/>
      <c r="R4" s="169"/>
      <c r="S4" s="169"/>
      <c r="T4" s="169"/>
      <c r="U4" s="169"/>
      <c r="V4" s="169"/>
      <c r="W4" s="169"/>
    </row>
    <row r="5" spans="1:23">
      <c r="A5" s="169" t="s">
        <v>190</v>
      </c>
      <c r="B5" s="169" t="s">
        <v>191</v>
      </c>
      <c r="C5" s="255">
        <v>8783.11</v>
      </c>
      <c r="D5" s="255">
        <v>8852.01</v>
      </c>
      <c r="E5" s="255">
        <v>8861.69</v>
      </c>
      <c r="F5" s="255">
        <v>8944.4500000000007</v>
      </c>
      <c r="G5" s="255">
        <v>9010.8799999999992</v>
      </c>
      <c r="H5" s="255">
        <v>9234.3799999999992</v>
      </c>
      <c r="I5" s="255">
        <v>9474.39</v>
      </c>
      <c r="J5" s="255">
        <v>9607.57</v>
      </c>
      <c r="K5" s="255">
        <v>9668.83</v>
      </c>
      <c r="L5" s="255">
        <v>9849.7800000000007</v>
      </c>
      <c r="M5" s="255">
        <v>10098.14</v>
      </c>
      <c r="N5" s="255">
        <v>10172.61</v>
      </c>
      <c r="O5" s="255">
        <v>10364.5</v>
      </c>
      <c r="P5" s="255">
        <v>10744.52</v>
      </c>
      <c r="Q5" s="255">
        <v>11225.9</v>
      </c>
      <c r="R5" s="255">
        <v>11510.27</v>
      </c>
      <c r="S5" s="255">
        <v>11814.06</v>
      </c>
      <c r="T5" s="255">
        <v>12095.08</v>
      </c>
      <c r="U5" s="255">
        <v>12237.24</v>
      </c>
      <c r="V5" s="255">
        <v>12135.52</v>
      </c>
      <c r="W5" s="255">
        <v>12717.16</v>
      </c>
    </row>
    <row r="6" spans="1:23">
      <c r="A6" s="169"/>
      <c r="B6" s="169" t="s">
        <v>192</v>
      </c>
      <c r="C6" s="255">
        <v>30146.62</v>
      </c>
      <c r="D6" s="255">
        <v>30498.32</v>
      </c>
      <c r="E6" s="255">
        <v>31058.880000000001</v>
      </c>
      <c r="F6" s="255">
        <v>31515.42</v>
      </c>
      <c r="G6" s="255">
        <v>32494.73</v>
      </c>
      <c r="H6" s="255">
        <v>33414.910000000003</v>
      </c>
      <c r="I6" s="255">
        <v>34497.15</v>
      </c>
      <c r="J6" s="255">
        <v>35828.11</v>
      </c>
      <c r="K6" s="255">
        <v>36723.58</v>
      </c>
      <c r="L6" s="255">
        <v>37976.800000000003</v>
      </c>
      <c r="M6" s="255">
        <v>39638.92</v>
      </c>
      <c r="N6" s="255">
        <v>40372.18</v>
      </c>
      <c r="O6" s="255">
        <v>41224.120000000003</v>
      </c>
      <c r="P6" s="255">
        <v>42345.81</v>
      </c>
      <c r="Q6" s="255">
        <v>44054.58</v>
      </c>
      <c r="R6" s="255">
        <v>45617.27</v>
      </c>
      <c r="S6" s="255">
        <v>47501.29</v>
      </c>
      <c r="T6" s="255">
        <v>49419.99</v>
      </c>
      <c r="U6" s="255">
        <v>50115.53</v>
      </c>
      <c r="V6" s="255">
        <v>48950.11</v>
      </c>
      <c r="W6" s="255">
        <v>50942.49</v>
      </c>
    </row>
    <row r="7" spans="1:23">
      <c r="A7" s="169"/>
      <c r="B7" s="169" t="s">
        <v>193</v>
      </c>
      <c r="C7" s="255">
        <v>36196.93</v>
      </c>
      <c r="D7" s="255">
        <v>36576.620000000003</v>
      </c>
      <c r="E7" s="255">
        <v>37217.14</v>
      </c>
      <c r="F7" s="255">
        <v>37838.82</v>
      </c>
      <c r="G7" s="255">
        <v>39007.07</v>
      </c>
      <c r="H7" s="255">
        <v>40245.15</v>
      </c>
      <c r="I7" s="255">
        <v>41719.51</v>
      </c>
      <c r="J7" s="255">
        <v>43430.95</v>
      </c>
      <c r="K7" s="255">
        <v>44514.69</v>
      </c>
      <c r="L7" s="255">
        <v>46127.53</v>
      </c>
      <c r="M7" s="255">
        <v>48312.99</v>
      </c>
      <c r="N7" s="255">
        <v>49440.66</v>
      </c>
      <c r="O7" s="255">
        <v>50792.28</v>
      </c>
      <c r="P7" s="255">
        <v>52613.69</v>
      </c>
      <c r="Q7" s="255">
        <v>55224.160000000003</v>
      </c>
      <c r="R7" s="255">
        <v>57729.24</v>
      </c>
      <c r="S7" s="255">
        <v>60737.37</v>
      </c>
      <c r="T7" s="255">
        <v>63952.59</v>
      </c>
      <c r="U7" s="255">
        <v>65647.3</v>
      </c>
      <c r="V7" s="255">
        <v>65162.57</v>
      </c>
      <c r="W7" s="255">
        <v>68431.149999999994</v>
      </c>
    </row>
    <row r="8" spans="1:23">
      <c r="A8" s="169"/>
      <c r="B8" s="169" t="s">
        <v>194</v>
      </c>
      <c r="C8" s="255">
        <v>5268.69</v>
      </c>
      <c r="D8" s="255">
        <v>5356</v>
      </c>
      <c r="E8" s="255">
        <v>5437.57</v>
      </c>
      <c r="F8" s="255">
        <v>5518.81</v>
      </c>
      <c r="G8" s="255">
        <v>5598.67</v>
      </c>
      <c r="H8" s="255">
        <v>5678.34</v>
      </c>
      <c r="I8" s="255">
        <v>5757.67</v>
      </c>
      <c r="J8" s="255">
        <v>5837.35</v>
      </c>
      <c r="K8" s="255">
        <v>5916.12</v>
      </c>
      <c r="L8" s="255">
        <v>5994.15</v>
      </c>
      <c r="M8" s="255">
        <v>6073.01</v>
      </c>
      <c r="N8" s="255">
        <v>6150.25</v>
      </c>
      <c r="O8" s="255">
        <v>6225.8</v>
      </c>
      <c r="P8" s="255">
        <v>6300.77</v>
      </c>
      <c r="Q8" s="255">
        <v>6375.3</v>
      </c>
      <c r="R8" s="255">
        <v>6447.25</v>
      </c>
      <c r="S8" s="255">
        <v>6521.9</v>
      </c>
      <c r="T8" s="255">
        <v>6597.08</v>
      </c>
      <c r="U8" s="255">
        <v>6672.98</v>
      </c>
      <c r="V8" s="255">
        <v>6748.65</v>
      </c>
      <c r="W8" s="255">
        <v>6825.4</v>
      </c>
    </row>
    <row r="9" spans="1:23">
      <c r="A9" s="169" t="s">
        <v>195</v>
      </c>
      <c r="B9" s="169" t="s">
        <v>191</v>
      </c>
      <c r="C9" s="255">
        <v>388.77</v>
      </c>
      <c r="D9" s="255">
        <v>403.81</v>
      </c>
      <c r="E9" s="255">
        <v>406.08</v>
      </c>
      <c r="F9" s="255">
        <v>417.48</v>
      </c>
      <c r="G9" s="255">
        <v>423.69</v>
      </c>
      <c r="H9" s="255">
        <v>437.65</v>
      </c>
      <c r="I9" s="255">
        <v>449.19</v>
      </c>
      <c r="J9" s="255">
        <v>463.52</v>
      </c>
      <c r="K9" s="255">
        <v>472.11</v>
      </c>
      <c r="L9" s="255">
        <v>487.02</v>
      </c>
      <c r="M9" s="255">
        <v>497.8</v>
      </c>
      <c r="N9" s="255">
        <v>518.15</v>
      </c>
      <c r="O9" s="255">
        <v>526.79999999999995</v>
      </c>
      <c r="P9" s="255">
        <v>565.09</v>
      </c>
      <c r="Q9" s="255">
        <v>577.59</v>
      </c>
      <c r="R9" s="255">
        <v>602.80999999999995</v>
      </c>
      <c r="S9" s="255">
        <v>615.77</v>
      </c>
      <c r="T9" s="255">
        <v>652.13</v>
      </c>
      <c r="U9" s="255">
        <v>673.44</v>
      </c>
      <c r="V9" s="255">
        <v>676.95</v>
      </c>
      <c r="W9" s="255">
        <v>681.84</v>
      </c>
    </row>
    <row r="10" spans="1:23">
      <c r="A10" s="169"/>
      <c r="B10" s="169" t="s">
        <v>192</v>
      </c>
      <c r="C10" s="255">
        <v>624.37</v>
      </c>
      <c r="D10" s="255">
        <v>636.22</v>
      </c>
      <c r="E10" s="255">
        <v>634.82000000000005</v>
      </c>
      <c r="F10" s="255">
        <v>634.69000000000005</v>
      </c>
      <c r="G10" s="255">
        <v>648.71</v>
      </c>
      <c r="H10" s="255">
        <v>662.56</v>
      </c>
      <c r="I10" s="255">
        <v>697.5</v>
      </c>
      <c r="J10" s="255">
        <v>718.78</v>
      </c>
      <c r="K10" s="255">
        <v>740.91</v>
      </c>
      <c r="L10" s="255">
        <v>761.35</v>
      </c>
      <c r="M10" s="255">
        <v>789.06</v>
      </c>
      <c r="N10" s="255">
        <v>816.7</v>
      </c>
      <c r="O10" s="255">
        <v>843.13</v>
      </c>
      <c r="P10" s="255">
        <v>885.91</v>
      </c>
      <c r="Q10" s="255">
        <v>937.25</v>
      </c>
      <c r="R10" s="255">
        <v>989.63</v>
      </c>
      <c r="S10" s="255">
        <v>1048.8</v>
      </c>
      <c r="T10" s="255">
        <v>1113.26</v>
      </c>
      <c r="U10" s="255">
        <v>1169.49</v>
      </c>
      <c r="V10" s="255">
        <v>1196.75</v>
      </c>
      <c r="W10" s="255">
        <v>1251.81</v>
      </c>
    </row>
    <row r="11" spans="1:23">
      <c r="A11" s="169"/>
      <c r="B11" s="169" t="s">
        <v>193</v>
      </c>
      <c r="C11" s="255">
        <v>1335.76</v>
      </c>
      <c r="D11" s="255">
        <v>1359.47</v>
      </c>
      <c r="E11" s="255">
        <v>1363.17</v>
      </c>
      <c r="F11" s="255">
        <v>1366.98</v>
      </c>
      <c r="G11" s="255">
        <v>1394.58</v>
      </c>
      <c r="H11" s="255">
        <v>1430.04</v>
      </c>
      <c r="I11" s="255">
        <v>1505.37</v>
      </c>
      <c r="J11" s="255">
        <v>1554.45</v>
      </c>
      <c r="K11" s="255">
        <v>1604.72</v>
      </c>
      <c r="L11" s="255">
        <v>1654.74</v>
      </c>
      <c r="M11" s="255">
        <v>1717.37</v>
      </c>
      <c r="N11" s="255">
        <v>1779.47</v>
      </c>
      <c r="O11" s="255">
        <v>1837.08</v>
      </c>
      <c r="P11" s="255">
        <v>1931.72</v>
      </c>
      <c r="Q11" s="255">
        <v>2046.23</v>
      </c>
      <c r="R11" s="255">
        <v>2161.29</v>
      </c>
      <c r="S11" s="255">
        <v>2292.81</v>
      </c>
      <c r="T11" s="255">
        <v>2437.3200000000002</v>
      </c>
      <c r="U11" s="255">
        <v>2568.4299999999998</v>
      </c>
      <c r="V11" s="255">
        <v>2640.82</v>
      </c>
      <c r="W11" s="255">
        <v>2769.23</v>
      </c>
    </row>
    <row r="12" spans="1:23">
      <c r="A12" s="169"/>
      <c r="B12" s="169" t="s">
        <v>194</v>
      </c>
      <c r="C12" s="255">
        <v>633.51</v>
      </c>
      <c r="D12" s="255">
        <v>650.08000000000004</v>
      </c>
      <c r="E12" s="255">
        <v>666.87</v>
      </c>
      <c r="F12" s="255">
        <v>683.87</v>
      </c>
      <c r="G12" s="255">
        <v>701.08</v>
      </c>
      <c r="H12" s="255">
        <v>718.51</v>
      </c>
      <c r="I12" s="255">
        <v>736.19</v>
      </c>
      <c r="J12" s="255">
        <v>754.15</v>
      </c>
      <c r="K12" s="255">
        <v>772.43</v>
      </c>
      <c r="L12" s="255">
        <v>791.13</v>
      </c>
      <c r="M12" s="255">
        <v>810.27</v>
      </c>
      <c r="N12" s="255">
        <v>829.68</v>
      </c>
      <c r="O12" s="255">
        <v>849.25</v>
      </c>
      <c r="P12" s="255">
        <v>869.17</v>
      </c>
      <c r="Q12" s="255">
        <v>889.55</v>
      </c>
      <c r="R12" s="255">
        <v>910.36</v>
      </c>
      <c r="S12" s="255">
        <v>931.62</v>
      </c>
      <c r="T12" s="255">
        <v>953.33</v>
      </c>
      <c r="U12" s="255">
        <v>975.56</v>
      </c>
      <c r="V12" s="255">
        <v>998.32</v>
      </c>
      <c r="W12" s="255">
        <v>1021.61</v>
      </c>
    </row>
    <row r="13" spans="1:23">
      <c r="A13" s="169" t="s">
        <v>196</v>
      </c>
      <c r="B13" s="169" t="s">
        <v>191</v>
      </c>
      <c r="C13" s="255">
        <v>211.28</v>
      </c>
      <c r="D13" s="255">
        <v>226.06</v>
      </c>
      <c r="E13" s="255">
        <v>253.03</v>
      </c>
      <c r="F13" s="255">
        <v>273.94</v>
      </c>
      <c r="G13" s="255">
        <v>299.45999999999998</v>
      </c>
      <c r="H13" s="255">
        <v>309.02999999999997</v>
      </c>
      <c r="I13" s="255">
        <v>314.93</v>
      </c>
      <c r="J13" s="255">
        <v>332.15</v>
      </c>
      <c r="K13" s="255">
        <v>335.89</v>
      </c>
      <c r="L13" s="255">
        <v>349.39</v>
      </c>
      <c r="M13" s="255">
        <v>357.63</v>
      </c>
      <c r="N13" s="255">
        <v>381.36</v>
      </c>
      <c r="O13" s="255">
        <v>402.81</v>
      </c>
      <c r="P13" s="255">
        <v>413.98</v>
      </c>
      <c r="Q13" s="255">
        <v>460.2</v>
      </c>
      <c r="R13" s="255">
        <v>488.28</v>
      </c>
      <c r="S13" s="255">
        <v>511.62</v>
      </c>
      <c r="T13" s="255">
        <v>520.22</v>
      </c>
      <c r="U13" s="255">
        <v>561.72</v>
      </c>
      <c r="V13" s="255">
        <v>584.15</v>
      </c>
      <c r="W13" s="255">
        <v>605.85</v>
      </c>
    </row>
    <row r="14" spans="1:23">
      <c r="A14" s="169"/>
      <c r="B14" s="169" t="s">
        <v>192</v>
      </c>
      <c r="C14" s="255">
        <v>554.97</v>
      </c>
      <c r="D14" s="255">
        <v>550.61</v>
      </c>
      <c r="E14" s="255">
        <v>590.91</v>
      </c>
      <c r="F14" s="255">
        <v>596.48</v>
      </c>
      <c r="G14" s="255">
        <v>612.04</v>
      </c>
      <c r="H14" s="255">
        <v>629.30999999999995</v>
      </c>
      <c r="I14" s="255">
        <v>657.34</v>
      </c>
      <c r="J14" s="255">
        <v>691.36</v>
      </c>
      <c r="K14" s="255">
        <v>719.48</v>
      </c>
      <c r="L14" s="255">
        <v>733.14</v>
      </c>
      <c r="M14" s="255">
        <v>773.08</v>
      </c>
      <c r="N14" s="255">
        <v>785.79</v>
      </c>
      <c r="O14" s="255">
        <v>806.06</v>
      </c>
      <c r="P14" s="255">
        <v>848.89</v>
      </c>
      <c r="Q14" s="255">
        <v>917.86</v>
      </c>
      <c r="R14" s="255">
        <v>967.77</v>
      </c>
      <c r="S14" s="255">
        <v>1026.81</v>
      </c>
      <c r="T14" s="255">
        <v>1082.05</v>
      </c>
      <c r="U14" s="255">
        <v>1142.82</v>
      </c>
      <c r="V14" s="255">
        <v>1153.92</v>
      </c>
      <c r="W14" s="255">
        <v>1196.27</v>
      </c>
    </row>
    <row r="15" spans="1:23">
      <c r="A15" s="169"/>
      <c r="B15" s="169" t="s">
        <v>193</v>
      </c>
      <c r="C15" s="255">
        <v>1119.02</v>
      </c>
      <c r="D15" s="255">
        <v>1110.78</v>
      </c>
      <c r="E15" s="255">
        <v>1187.56</v>
      </c>
      <c r="F15" s="255">
        <v>1182.47</v>
      </c>
      <c r="G15" s="255">
        <v>1207.22</v>
      </c>
      <c r="H15" s="255">
        <v>1240.79</v>
      </c>
      <c r="I15" s="255">
        <v>1301.53</v>
      </c>
      <c r="J15" s="255">
        <v>1367.72</v>
      </c>
      <c r="K15" s="255">
        <v>1429.76</v>
      </c>
      <c r="L15" s="255">
        <v>1464.56</v>
      </c>
      <c r="M15" s="255">
        <v>1537.31</v>
      </c>
      <c r="N15" s="255">
        <v>1565.82</v>
      </c>
      <c r="O15" s="255">
        <v>1616.07</v>
      </c>
      <c r="P15" s="255">
        <v>1685.39</v>
      </c>
      <c r="Q15" s="255">
        <v>1819.14</v>
      </c>
      <c r="R15" s="255">
        <v>1912.51</v>
      </c>
      <c r="S15" s="255">
        <v>2025.92</v>
      </c>
      <c r="T15" s="255">
        <v>2140.2600000000002</v>
      </c>
      <c r="U15" s="255">
        <v>2245.9299999999998</v>
      </c>
      <c r="V15" s="255">
        <v>2275.2399999999998</v>
      </c>
      <c r="W15" s="255">
        <v>2345.71</v>
      </c>
    </row>
    <row r="16" spans="1:23">
      <c r="A16" s="169"/>
      <c r="B16" s="169" t="s">
        <v>194</v>
      </c>
      <c r="C16" s="255">
        <v>127.03</v>
      </c>
      <c r="D16" s="255">
        <v>130.83000000000001</v>
      </c>
      <c r="E16" s="255">
        <v>133.82</v>
      </c>
      <c r="F16" s="255">
        <v>137.38</v>
      </c>
      <c r="G16" s="255">
        <v>140.85</v>
      </c>
      <c r="H16" s="255">
        <v>144.08000000000001</v>
      </c>
      <c r="I16" s="255">
        <v>147.38999999999999</v>
      </c>
      <c r="J16" s="255">
        <v>150.72999999999999</v>
      </c>
      <c r="K16" s="255">
        <v>154.13</v>
      </c>
      <c r="L16" s="255">
        <v>157.58000000000001</v>
      </c>
      <c r="M16" s="255">
        <v>161.22</v>
      </c>
      <c r="N16" s="255">
        <v>164.88</v>
      </c>
      <c r="O16" s="255">
        <v>168.68</v>
      </c>
      <c r="P16" s="255">
        <v>172.65</v>
      </c>
      <c r="Q16" s="255">
        <v>176.81</v>
      </c>
      <c r="R16" s="255">
        <v>181.16</v>
      </c>
      <c r="S16" s="255">
        <v>185.66</v>
      </c>
      <c r="T16" s="255">
        <v>190.39</v>
      </c>
      <c r="U16" s="255">
        <v>195.23</v>
      </c>
      <c r="V16" s="255">
        <v>199.98</v>
      </c>
      <c r="W16" s="255">
        <v>204.57</v>
      </c>
    </row>
    <row r="17" spans="1:23">
      <c r="A17" s="169" t="s">
        <v>197</v>
      </c>
      <c r="B17" s="169" t="s">
        <v>191</v>
      </c>
      <c r="C17" s="255">
        <v>880.78</v>
      </c>
      <c r="D17" s="255">
        <v>865.15</v>
      </c>
      <c r="E17" s="255">
        <v>895.69</v>
      </c>
      <c r="F17" s="255">
        <v>946.7</v>
      </c>
      <c r="G17" s="255">
        <v>989.71</v>
      </c>
      <c r="H17" s="255">
        <v>1056.83</v>
      </c>
      <c r="I17" s="255">
        <v>1094.07</v>
      </c>
      <c r="J17" s="255">
        <v>1130.3699999999999</v>
      </c>
      <c r="K17" s="255">
        <v>1154.75</v>
      </c>
      <c r="L17" s="255">
        <v>1148.32</v>
      </c>
      <c r="M17" s="255">
        <v>1196.08</v>
      </c>
      <c r="N17" s="255">
        <v>1216.25</v>
      </c>
      <c r="O17" s="255">
        <v>1279.27</v>
      </c>
      <c r="P17" s="255">
        <v>1453.91</v>
      </c>
      <c r="Q17" s="255">
        <v>1635.91</v>
      </c>
      <c r="R17" s="255">
        <v>1762.84</v>
      </c>
      <c r="S17" s="255">
        <v>1925.37</v>
      </c>
      <c r="T17" s="255">
        <v>2029.16</v>
      </c>
      <c r="U17" s="255">
        <v>2100.25</v>
      </c>
      <c r="V17" s="255">
        <v>2264.25</v>
      </c>
      <c r="W17" s="255">
        <v>2430.92</v>
      </c>
    </row>
    <row r="18" spans="1:23">
      <c r="A18" s="169"/>
      <c r="B18" s="169" t="s">
        <v>192</v>
      </c>
      <c r="C18" s="255">
        <v>624.51</v>
      </c>
      <c r="D18" s="255">
        <v>678.5</v>
      </c>
      <c r="E18" s="255">
        <v>766.37</v>
      </c>
      <c r="F18" s="255">
        <v>864.84</v>
      </c>
      <c r="G18" s="255">
        <v>969.81</v>
      </c>
      <c r="H18" s="255">
        <v>1064.79</v>
      </c>
      <c r="I18" s="255">
        <v>1163.8599999999999</v>
      </c>
      <c r="J18" s="255">
        <v>1266.47</v>
      </c>
      <c r="K18" s="255">
        <v>1345.96</v>
      </c>
      <c r="L18" s="255">
        <v>1441.63</v>
      </c>
      <c r="M18" s="255">
        <v>1562.19</v>
      </c>
      <c r="N18" s="255">
        <v>1680.53</v>
      </c>
      <c r="O18" s="255">
        <v>1822.59</v>
      </c>
      <c r="P18" s="255">
        <v>1994.88</v>
      </c>
      <c r="Q18" s="255">
        <v>2193.59</v>
      </c>
      <c r="R18" s="255">
        <v>2434.67</v>
      </c>
      <c r="S18" s="255">
        <v>2733.6</v>
      </c>
      <c r="T18" s="255">
        <v>3106.91</v>
      </c>
      <c r="U18" s="255">
        <v>3390.41</v>
      </c>
      <c r="V18" s="255">
        <v>3677.77</v>
      </c>
      <c r="W18" s="255">
        <v>4053.34</v>
      </c>
    </row>
    <row r="19" spans="1:23">
      <c r="A19" s="169"/>
      <c r="B19" s="169" t="s">
        <v>193</v>
      </c>
      <c r="C19" s="255">
        <v>1384.63</v>
      </c>
      <c r="D19" s="255">
        <v>1507.28</v>
      </c>
      <c r="E19" s="255">
        <v>1709.73</v>
      </c>
      <c r="F19" s="255">
        <v>1937.03</v>
      </c>
      <c r="G19" s="255">
        <v>2179.39</v>
      </c>
      <c r="H19" s="255">
        <v>2402.2800000000002</v>
      </c>
      <c r="I19" s="255">
        <v>2632.38</v>
      </c>
      <c r="J19" s="255">
        <v>2869.49</v>
      </c>
      <c r="K19" s="255">
        <v>3066.93</v>
      </c>
      <c r="L19" s="255">
        <v>3290.97</v>
      </c>
      <c r="M19" s="255">
        <v>3566.58</v>
      </c>
      <c r="N19" s="255">
        <v>3847.12</v>
      </c>
      <c r="O19" s="255">
        <v>4182.7299999999996</v>
      </c>
      <c r="P19" s="255">
        <v>4586.79</v>
      </c>
      <c r="Q19" s="255">
        <v>5046.6400000000003</v>
      </c>
      <c r="R19" s="255">
        <v>5607.33</v>
      </c>
      <c r="S19" s="255">
        <v>6305.66</v>
      </c>
      <c r="T19" s="255">
        <v>7180.74</v>
      </c>
      <c r="U19" s="255">
        <v>7849.9</v>
      </c>
      <c r="V19" s="255">
        <v>8538.51</v>
      </c>
      <c r="W19" s="255">
        <v>9417.06</v>
      </c>
    </row>
    <row r="20" spans="1:23">
      <c r="A20" s="169"/>
      <c r="B20" s="169" t="s">
        <v>194</v>
      </c>
      <c r="C20" s="255">
        <v>1140.8900000000001</v>
      </c>
      <c r="D20" s="255">
        <v>1156.53</v>
      </c>
      <c r="E20" s="255">
        <v>1170.77</v>
      </c>
      <c r="F20" s="255">
        <v>1184.3399999999999</v>
      </c>
      <c r="G20" s="255">
        <v>1197.8699999999999</v>
      </c>
      <c r="H20" s="255">
        <v>1211.01</v>
      </c>
      <c r="I20" s="255">
        <v>1223.99</v>
      </c>
      <c r="J20" s="255">
        <v>1236.56</v>
      </c>
      <c r="K20" s="255">
        <v>1248.48</v>
      </c>
      <c r="L20" s="255">
        <v>1259.3399999999999</v>
      </c>
      <c r="M20" s="255">
        <v>1269.31</v>
      </c>
      <c r="N20" s="255">
        <v>1278.56</v>
      </c>
      <c r="O20" s="255">
        <v>1287.1400000000001</v>
      </c>
      <c r="P20" s="255">
        <v>1295.1300000000001</v>
      </c>
      <c r="Q20" s="255">
        <v>1302.8599999999999</v>
      </c>
      <c r="R20" s="255">
        <v>1310.53</v>
      </c>
      <c r="S20" s="255">
        <v>1317.88</v>
      </c>
      <c r="T20" s="255">
        <v>1324.81</v>
      </c>
      <c r="U20" s="255">
        <v>1331.63</v>
      </c>
      <c r="V20" s="255">
        <v>1338.38</v>
      </c>
      <c r="W20" s="255">
        <v>1345.37</v>
      </c>
    </row>
    <row r="21" spans="1:23">
      <c r="A21" s="169" t="s">
        <v>198</v>
      </c>
      <c r="B21" s="169" t="s">
        <v>191</v>
      </c>
      <c r="C21" s="255">
        <v>316.74</v>
      </c>
      <c r="D21" s="255">
        <v>329.49</v>
      </c>
      <c r="E21" s="255">
        <v>342.63</v>
      </c>
      <c r="F21" s="255">
        <v>350.46</v>
      </c>
      <c r="G21" s="255">
        <v>364.05</v>
      </c>
      <c r="H21" s="255">
        <v>384.28</v>
      </c>
      <c r="I21" s="255">
        <v>396.68</v>
      </c>
      <c r="J21" s="255">
        <v>412.21</v>
      </c>
      <c r="K21" s="255">
        <v>422.26</v>
      </c>
      <c r="L21" s="255">
        <v>448.34</v>
      </c>
      <c r="M21" s="255">
        <v>457.21</v>
      </c>
      <c r="N21" s="255">
        <v>464.5</v>
      </c>
      <c r="O21" s="255">
        <v>477.5</v>
      </c>
      <c r="P21" s="255">
        <v>489.5</v>
      </c>
      <c r="Q21" s="255">
        <v>519.09</v>
      </c>
      <c r="R21" s="255">
        <v>539.28</v>
      </c>
      <c r="S21" s="255">
        <v>566.75</v>
      </c>
      <c r="T21" s="255">
        <v>598.79999999999995</v>
      </c>
      <c r="U21" s="255">
        <v>626.08000000000004</v>
      </c>
      <c r="V21" s="255">
        <v>675.19</v>
      </c>
      <c r="W21" s="255">
        <v>692.69</v>
      </c>
    </row>
    <row r="22" spans="1:23">
      <c r="A22" s="169"/>
      <c r="B22" s="169" t="s">
        <v>192</v>
      </c>
      <c r="C22" s="255">
        <v>350.04</v>
      </c>
      <c r="D22" s="255">
        <v>353.77</v>
      </c>
      <c r="E22" s="255">
        <v>373.15</v>
      </c>
      <c r="F22" s="255">
        <v>390.94</v>
      </c>
      <c r="G22" s="255">
        <v>416.96</v>
      </c>
      <c r="H22" s="255">
        <v>448.52</v>
      </c>
      <c r="I22" s="255">
        <v>482.41</v>
      </c>
      <c r="J22" s="255">
        <v>501.97</v>
      </c>
      <c r="K22" s="255">
        <v>533.05999999999995</v>
      </c>
      <c r="L22" s="255">
        <v>572.44000000000005</v>
      </c>
      <c r="M22" s="255">
        <v>595.51</v>
      </c>
      <c r="N22" s="255">
        <v>626.58000000000004</v>
      </c>
      <c r="O22" s="255">
        <v>650.17999999999995</v>
      </c>
      <c r="P22" s="255">
        <v>704.61</v>
      </c>
      <c r="Q22" s="255">
        <v>762.94</v>
      </c>
      <c r="R22" s="255">
        <v>834.04</v>
      </c>
      <c r="S22" s="255">
        <v>911.37</v>
      </c>
      <c r="T22" s="255">
        <v>1000.84</v>
      </c>
      <c r="U22" s="255">
        <v>1050.2</v>
      </c>
      <c r="V22" s="255">
        <v>1145.82</v>
      </c>
      <c r="W22" s="255">
        <v>1246.73</v>
      </c>
    </row>
    <row r="23" spans="1:23">
      <c r="A23" s="169"/>
      <c r="B23" s="169" t="s">
        <v>193</v>
      </c>
      <c r="C23" s="255">
        <v>1056.5</v>
      </c>
      <c r="D23" s="255">
        <v>1067.73</v>
      </c>
      <c r="E23" s="255">
        <v>1126.25</v>
      </c>
      <c r="F23" s="255">
        <v>1179.94</v>
      </c>
      <c r="G23" s="255">
        <v>1258.46</v>
      </c>
      <c r="H23" s="255">
        <v>1353.71</v>
      </c>
      <c r="I23" s="255">
        <v>1456.02</v>
      </c>
      <c r="J23" s="255">
        <v>1515.05</v>
      </c>
      <c r="K23" s="255">
        <v>1608.89</v>
      </c>
      <c r="L23" s="255">
        <v>1727.74</v>
      </c>
      <c r="M23" s="255">
        <v>1797.38</v>
      </c>
      <c r="N23" s="255">
        <v>1891.14</v>
      </c>
      <c r="O23" s="255">
        <v>1962.38</v>
      </c>
      <c r="P23" s="255">
        <v>2126.65</v>
      </c>
      <c r="Q23" s="255">
        <v>2302.6999999999998</v>
      </c>
      <c r="R23" s="255">
        <v>2517.2800000000002</v>
      </c>
      <c r="S23" s="255">
        <v>2750.68</v>
      </c>
      <c r="T23" s="255">
        <v>3020.71</v>
      </c>
      <c r="U23" s="255">
        <v>3169.71</v>
      </c>
      <c r="V23" s="255">
        <v>3458.31</v>
      </c>
      <c r="W23" s="255">
        <v>3762.86</v>
      </c>
    </row>
    <row r="24" spans="1:23">
      <c r="A24" s="169"/>
      <c r="B24" s="169" t="s">
        <v>194</v>
      </c>
      <c r="C24" s="255">
        <v>849.52</v>
      </c>
      <c r="D24" s="255">
        <v>866.53</v>
      </c>
      <c r="E24" s="255">
        <v>882.82</v>
      </c>
      <c r="F24" s="255">
        <v>899.33</v>
      </c>
      <c r="G24" s="255">
        <v>915.7</v>
      </c>
      <c r="H24" s="255">
        <v>932.18</v>
      </c>
      <c r="I24" s="255">
        <v>948.76</v>
      </c>
      <c r="J24" s="255">
        <v>965.43</v>
      </c>
      <c r="K24" s="255">
        <v>982.18</v>
      </c>
      <c r="L24" s="255">
        <v>999.02</v>
      </c>
      <c r="M24" s="255">
        <v>1015.92</v>
      </c>
      <c r="N24" s="255">
        <v>1032.47</v>
      </c>
      <c r="O24" s="255">
        <v>1048.6400000000001</v>
      </c>
      <c r="P24" s="255">
        <v>1064.4000000000001</v>
      </c>
      <c r="Q24" s="255">
        <v>1079.72</v>
      </c>
      <c r="R24" s="255">
        <v>1094.58</v>
      </c>
      <c r="S24" s="255">
        <v>1109.81</v>
      </c>
      <c r="T24" s="255">
        <v>1124.79</v>
      </c>
      <c r="U24" s="255">
        <v>1139.97</v>
      </c>
      <c r="V24" s="255">
        <v>1155.3499999999999</v>
      </c>
      <c r="W24" s="255">
        <v>1170.94</v>
      </c>
    </row>
    <row r="25" spans="1:23">
      <c r="A25" s="169" t="s">
        <v>199</v>
      </c>
      <c r="B25" s="169" t="s">
        <v>191</v>
      </c>
      <c r="C25" s="255">
        <v>148.29</v>
      </c>
      <c r="D25" s="255">
        <v>148.62</v>
      </c>
      <c r="E25" s="255">
        <v>148.69</v>
      </c>
      <c r="F25" s="255">
        <v>148.52000000000001</v>
      </c>
      <c r="G25" s="255">
        <v>148.34</v>
      </c>
      <c r="H25" s="255">
        <v>148.13999999999999</v>
      </c>
      <c r="I25" s="255">
        <v>147.74</v>
      </c>
      <c r="J25" s="255">
        <v>147.30000000000001</v>
      </c>
      <c r="K25" s="255">
        <v>146.9</v>
      </c>
      <c r="L25" s="255">
        <v>146.31</v>
      </c>
      <c r="M25" s="255">
        <v>146.30000000000001</v>
      </c>
      <c r="N25" s="255">
        <v>145.94999999999999</v>
      </c>
      <c r="O25" s="255">
        <v>145.30000000000001</v>
      </c>
      <c r="P25" s="255">
        <v>144.6</v>
      </c>
      <c r="Q25" s="255">
        <v>143.85</v>
      </c>
      <c r="R25" s="255">
        <v>143.15</v>
      </c>
      <c r="S25" s="255">
        <v>142.5</v>
      </c>
      <c r="T25" s="255">
        <v>142.1</v>
      </c>
      <c r="U25" s="255">
        <v>141.94999999999999</v>
      </c>
      <c r="V25" s="255">
        <v>141.85</v>
      </c>
      <c r="W25" s="255">
        <v>141.75</v>
      </c>
    </row>
    <row r="26" spans="1:23">
      <c r="A26" s="169"/>
      <c r="B26" s="169" t="s">
        <v>192</v>
      </c>
      <c r="C26" s="255">
        <v>843.05</v>
      </c>
      <c r="D26" s="255">
        <v>800.5</v>
      </c>
      <c r="E26" s="255">
        <v>684.18</v>
      </c>
      <c r="F26" s="255">
        <v>624.87</v>
      </c>
      <c r="G26" s="255">
        <v>546.33000000000004</v>
      </c>
      <c r="H26" s="255">
        <v>523.69000000000005</v>
      </c>
      <c r="I26" s="255">
        <v>504.84</v>
      </c>
      <c r="J26" s="255">
        <v>511.9</v>
      </c>
      <c r="K26" s="255">
        <v>484.77</v>
      </c>
      <c r="L26" s="255">
        <v>515.79999999999995</v>
      </c>
      <c r="M26" s="255">
        <v>567.38</v>
      </c>
      <c r="N26" s="255">
        <v>596.27</v>
      </c>
      <c r="O26" s="255">
        <v>624.54999999999995</v>
      </c>
      <c r="P26" s="255">
        <v>670.12</v>
      </c>
      <c r="Q26" s="255">
        <v>718.21</v>
      </c>
      <c r="R26" s="255">
        <v>764</v>
      </c>
      <c r="S26" s="255">
        <v>826.29</v>
      </c>
      <c r="T26" s="255">
        <v>896.82</v>
      </c>
      <c r="U26" s="255">
        <v>943.88</v>
      </c>
      <c r="V26" s="255">
        <v>870.13</v>
      </c>
      <c r="W26" s="255">
        <v>905.23</v>
      </c>
    </row>
    <row r="27" spans="1:23">
      <c r="A27" s="169"/>
      <c r="B27" s="169" t="s">
        <v>193</v>
      </c>
      <c r="C27" s="255">
        <v>1872.28</v>
      </c>
      <c r="D27" s="255">
        <v>1777.79</v>
      </c>
      <c r="E27" s="255">
        <v>1519.45</v>
      </c>
      <c r="F27" s="255">
        <v>1387.74</v>
      </c>
      <c r="G27" s="255">
        <v>1213.3</v>
      </c>
      <c r="H27" s="255">
        <v>1163.03</v>
      </c>
      <c r="I27" s="255">
        <v>1121.1600000000001</v>
      </c>
      <c r="J27" s="255">
        <v>1136.8599999999999</v>
      </c>
      <c r="K27" s="255">
        <v>1076.5999999999999</v>
      </c>
      <c r="L27" s="255">
        <v>1145.51</v>
      </c>
      <c r="M27" s="255">
        <v>1260.06</v>
      </c>
      <c r="N27" s="255">
        <v>1324.22</v>
      </c>
      <c r="O27" s="255">
        <v>1387.04</v>
      </c>
      <c r="P27" s="255">
        <v>1488.23</v>
      </c>
      <c r="Q27" s="255">
        <v>1595.03</v>
      </c>
      <c r="R27" s="255">
        <v>1696.73</v>
      </c>
      <c r="S27" s="255">
        <v>1835.07</v>
      </c>
      <c r="T27" s="255">
        <v>1991.7</v>
      </c>
      <c r="U27" s="255">
        <v>2096.2199999999998</v>
      </c>
      <c r="V27" s="255">
        <v>1932.42</v>
      </c>
      <c r="W27" s="255">
        <v>2010.38</v>
      </c>
    </row>
    <row r="28" spans="1:23">
      <c r="A28" s="169"/>
      <c r="B28" s="169" t="s">
        <v>194</v>
      </c>
      <c r="C28" s="255">
        <v>148.29</v>
      </c>
      <c r="D28" s="255">
        <v>148.62</v>
      </c>
      <c r="E28" s="255">
        <v>148.69</v>
      </c>
      <c r="F28" s="255">
        <v>148.52000000000001</v>
      </c>
      <c r="G28" s="255">
        <v>148.34</v>
      </c>
      <c r="H28" s="255">
        <v>148.13999999999999</v>
      </c>
      <c r="I28" s="255">
        <v>147.74</v>
      </c>
      <c r="J28" s="255">
        <v>147.30000000000001</v>
      </c>
      <c r="K28" s="255">
        <v>146.9</v>
      </c>
      <c r="L28" s="255">
        <v>146.31</v>
      </c>
      <c r="M28" s="255">
        <v>146.30000000000001</v>
      </c>
      <c r="N28" s="255">
        <v>145.94999999999999</v>
      </c>
      <c r="O28" s="255">
        <v>145.30000000000001</v>
      </c>
      <c r="P28" s="255">
        <v>144.6</v>
      </c>
      <c r="Q28" s="255">
        <v>143.85</v>
      </c>
      <c r="R28" s="255">
        <v>143.15</v>
      </c>
      <c r="S28" s="255">
        <v>142.5</v>
      </c>
      <c r="T28" s="255">
        <v>142.1</v>
      </c>
      <c r="U28" s="255">
        <v>141.94999999999999</v>
      </c>
      <c r="V28" s="255">
        <v>141.85</v>
      </c>
      <c r="W28" s="255">
        <v>141.75</v>
      </c>
    </row>
    <row r="29" spans="1:23">
      <c r="A29" s="169" t="s">
        <v>200</v>
      </c>
      <c r="B29" s="169" t="s">
        <v>191</v>
      </c>
      <c r="C29" s="255">
        <v>1915</v>
      </c>
      <c r="D29" s="255">
        <v>1930.63</v>
      </c>
      <c r="E29" s="255">
        <v>1969.36</v>
      </c>
      <c r="F29" s="255">
        <v>2003.93</v>
      </c>
      <c r="G29" s="255">
        <v>2041.11</v>
      </c>
      <c r="H29" s="255">
        <v>2067.21</v>
      </c>
      <c r="I29" s="255">
        <v>2113.13</v>
      </c>
      <c r="J29" s="255">
        <v>2134.5</v>
      </c>
      <c r="K29" s="255">
        <v>2152.67</v>
      </c>
      <c r="L29" s="255">
        <v>2210.9</v>
      </c>
      <c r="M29" s="255">
        <v>2273.33</v>
      </c>
      <c r="N29" s="255">
        <v>2230.8200000000002</v>
      </c>
      <c r="O29" s="255">
        <v>2255.96</v>
      </c>
      <c r="P29" s="255">
        <v>2261.15</v>
      </c>
      <c r="Q29" s="255">
        <v>2307.8200000000002</v>
      </c>
      <c r="R29" s="255">
        <v>2318.86</v>
      </c>
      <c r="S29" s="255">
        <v>2296.69</v>
      </c>
      <c r="T29" s="255">
        <v>2337.0100000000002</v>
      </c>
      <c r="U29" s="255">
        <v>2277.0300000000002</v>
      </c>
      <c r="V29" s="255">
        <v>2164.9699999999998</v>
      </c>
      <c r="W29" s="255">
        <v>2216.3200000000002</v>
      </c>
    </row>
    <row r="30" spans="1:23">
      <c r="A30" s="169"/>
      <c r="B30" s="169" t="s">
        <v>192</v>
      </c>
      <c r="C30" s="255">
        <v>7962.6</v>
      </c>
      <c r="D30" s="255">
        <v>7941.8</v>
      </c>
      <c r="E30" s="255">
        <v>8212.2000000000007</v>
      </c>
      <c r="F30" s="255">
        <v>8448.1</v>
      </c>
      <c r="G30" s="255">
        <v>8795.7000000000007</v>
      </c>
      <c r="H30" s="255">
        <v>9019.9</v>
      </c>
      <c r="I30" s="255">
        <v>9361.4</v>
      </c>
      <c r="J30" s="255">
        <v>9783.2000000000007</v>
      </c>
      <c r="K30" s="255">
        <v>10213.799999999999</v>
      </c>
      <c r="L30" s="255">
        <v>10711.1</v>
      </c>
      <c r="M30" s="255">
        <v>11158.1</v>
      </c>
      <c r="N30" s="255">
        <v>11280.1</v>
      </c>
      <c r="O30" s="255">
        <v>11486.3</v>
      </c>
      <c r="P30" s="255">
        <v>11779.5</v>
      </c>
      <c r="Q30" s="255">
        <v>12189.4</v>
      </c>
      <c r="R30" s="255">
        <v>12564.3</v>
      </c>
      <c r="S30" s="255">
        <v>12898.4</v>
      </c>
      <c r="T30" s="255">
        <v>13144.4</v>
      </c>
      <c r="U30" s="255">
        <v>13097.2</v>
      </c>
      <c r="V30" s="255">
        <v>12635.2</v>
      </c>
      <c r="W30" s="255">
        <v>13017</v>
      </c>
    </row>
    <row r="31" spans="1:23">
      <c r="A31" s="169"/>
      <c r="B31" s="169" t="s">
        <v>193</v>
      </c>
      <c r="C31" s="255">
        <v>7962.6</v>
      </c>
      <c r="D31" s="255">
        <v>7941.8</v>
      </c>
      <c r="E31" s="255">
        <v>8212.2000000000007</v>
      </c>
      <c r="F31" s="255">
        <v>8448.1</v>
      </c>
      <c r="G31" s="255">
        <v>8795.7000000000007</v>
      </c>
      <c r="H31" s="255">
        <v>9019.9</v>
      </c>
      <c r="I31" s="255">
        <v>9361.4</v>
      </c>
      <c r="J31" s="255">
        <v>9783.2000000000007</v>
      </c>
      <c r="K31" s="255">
        <v>10213.799999999999</v>
      </c>
      <c r="L31" s="255">
        <v>10711.1</v>
      </c>
      <c r="M31" s="255">
        <v>11158.1</v>
      </c>
      <c r="N31" s="255">
        <v>11280.1</v>
      </c>
      <c r="O31" s="255">
        <v>11486.3</v>
      </c>
      <c r="P31" s="255">
        <v>11779.5</v>
      </c>
      <c r="Q31" s="255">
        <v>12189.4</v>
      </c>
      <c r="R31" s="255">
        <v>12564.3</v>
      </c>
      <c r="S31" s="255">
        <v>12898.4</v>
      </c>
      <c r="T31" s="255">
        <v>13144.4</v>
      </c>
      <c r="U31" s="255">
        <v>13097.2</v>
      </c>
      <c r="V31" s="255">
        <v>12635.2</v>
      </c>
      <c r="W31" s="255">
        <v>13017</v>
      </c>
    </row>
    <row r="32" spans="1:23">
      <c r="A32" s="169"/>
      <c r="B32" s="169" t="s">
        <v>194</v>
      </c>
      <c r="C32" s="255">
        <v>250.18</v>
      </c>
      <c r="D32" s="255">
        <v>253.53</v>
      </c>
      <c r="E32" s="255">
        <v>256.92</v>
      </c>
      <c r="F32" s="255">
        <v>260.27999999999997</v>
      </c>
      <c r="G32" s="255">
        <v>263.45999999999998</v>
      </c>
      <c r="H32" s="255">
        <v>266.58999999999997</v>
      </c>
      <c r="I32" s="255">
        <v>269.70999999999998</v>
      </c>
      <c r="J32" s="255">
        <v>272.95999999999998</v>
      </c>
      <c r="K32" s="255">
        <v>276.14999999999998</v>
      </c>
      <c r="L32" s="255">
        <v>279.33</v>
      </c>
      <c r="M32" s="255">
        <v>282.42</v>
      </c>
      <c r="N32" s="255">
        <v>285.33999999999997</v>
      </c>
      <c r="O32" s="255">
        <v>288.13</v>
      </c>
      <c r="P32" s="255">
        <v>290.85000000000002</v>
      </c>
      <c r="Q32" s="255">
        <v>293.5</v>
      </c>
      <c r="R32" s="255">
        <v>296.23</v>
      </c>
      <c r="S32" s="255">
        <v>299.05</v>
      </c>
      <c r="T32" s="255">
        <v>302.02999999999997</v>
      </c>
      <c r="U32" s="255">
        <v>304.83</v>
      </c>
      <c r="V32" s="255">
        <v>307.48</v>
      </c>
      <c r="W32" s="255">
        <v>310.11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Z69"/>
  <sheetViews>
    <sheetView workbookViewId="0">
      <pane xSplit="14325" topLeftCell="V1"/>
      <selection activeCell="M21" sqref="M21"/>
      <selection pane="topRight" activeCell="AA18" sqref="AA18"/>
    </sheetView>
  </sheetViews>
  <sheetFormatPr defaultColWidth="11.42578125" defaultRowHeight="12.75"/>
  <cols>
    <col min="1" max="1" width="22.85546875" customWidth="1"/>
    <col min="3" max="24" width="7.5703125" customWidth="1"/>
    <col min="25" max="25" width="6.7109375" customWidth="1"/>
  </cols>
  <sheetData>
    <row r="2" spans="1:26">
      <c r="A2" s="7" t="s">
        <v>177</v>
      </c>
      <c r="B2" s="7"/>
      <c r="C2" s="7"/>
      <c r="D2" s="7"/>
      <c r="E2" s="7"/>
      <c r="F2" s="7"/>
      <c r="G2" s="7"/>
      <c r="H2" s="7"/>
      <c r="I2" s="7"/>
      <c r="J2" s="7"/>
    </row>
    <row r="3" spans="1:26">
      <c r="A3" s="7" t="s">
        <v>86</v>
      </c>
      <c r="B3" s="7"/>
      <c r="C3" s="7"/>
      <c r="D3" s="7"/>
      <c r="E3" s="7"/>
      <c r="F3" s="7"/>
      <c r="G3" s="7"/>
      <c r="H3" s="7"/>
      <c r="I3" s="7"/>
      <c r="J3" s="7"/>
    </row>
    <row r="5" spans="1:26" ht="18">
      <c r="A5" s="160" t="s">
        <v>121</v>
      </c>
    </row>
    <row r="7" spans="1:26">
      <c r="A7" s="7" t="s">
        <v>205</v>
      </c>
      <c r="G7" s="164" t="s">
        <v>180</v>
      </c>
    </row>
    <row r="8" spans="1:26">
      <c r="A8" s="7" t="s">
        <v>206</v>
      </c>
      <c r="G8" s="159"/>
    </row>
    <row r="9" spans="1:26">
      <c r="A9" s="7" t="s">
        <v>207</v>
      </c>
    </row>
    <row r="10" spans="1:26" s="7" customFormat="1">
      <c r="A10" s="7" t="s">
        <v>118</v>
      </c>
      <c r="B10" s="7" t="s">
        <v>183</v>
      </c>
      <c r="C10" s="7">
        <v>1989</v>
      </c>
      <c r="D10" s="7">
        <v>1990</v>
      </c>
      <c r="E10" s="7">
        <v>1991</v>
      </c>
      <c r="F10" s="7">
        <v>1992</v>
      </c>
      <c r="G10" s="7">
        <v>1993</v>
      </c>
      <c r="H10" s="7">
        <v>1994</v>
      </c>
      <c r="I10" s="7">
        <v>1995</v>
      </c>
      <c r="J10" s="7">
        <v>1996</v>
      </c>
      <c r="K10" s="7">
        <v>1997</v>
      </c>
      <c r="L10" s="7">
        <v>1998</v>
      </c>
      <c r="M10" s="7">
        <v>1999</v>
      </c>
      <c r="N10" s="7">
        <v>2000</v>
      </c>
      <c r="O10" s="7">
        <v>2001</v>
      </c>
      <c r="P10" s="7">
        <v>2002</v>
      </c>
      <c r="Q10" s="7">
        <v>2003</v>
      </c>
      <c r="R10" s="7">
        <v>2004</v>
      </c>
      <c r="S10" s="7">
        <v>2005</v>
      </c>
      <c r="T10" s="7">
        <v>2006</v>
      </c>
      <c r="U10" s="7">
        <v>2007</v>
      </c>
      <c r="V10" s="7">
        <v>2008</v>
      </c>
      <c r="W10" s="7">
        <v>2009</v>
      </c>
      <c r="X10" s="7">
        <v>2010</v>
      </c>
      <c r="Y10" s="7" t="s">
        <v>119</v>
      </c>
      <c r="Z10" s="7" t="s">
        <v>120</v>
      </c>
    </row>
    <row r="11" spans="1:26">
      <c r="A11" s="32" t="s">
        <v>121</v>
      </c>
      <c r="B11" t="s">
        <v>89</v>
      </c>
      <c r="C11" s="191">
        <v>3.741575446960141</v>
      </c>
      <c r="D11" s="191">
        <v>4.1708457572037219</v>
      </c>
      <c r="E11" s="191">
        <v>3.3382555540312211</v>
      </c>
      <c r="F11" s="191">
        <v>1.8877938855129486</v>
      </c>
      <c r="G11" s="191">
        <v>0.37432830250942573</v>
      </c>
      <c r="H11" s="191">
        <v>2.2129292767026953</v>
      </c>
      <c r="I11" s="191">
        <v>2.7963645359946838</v>
      </c>
      <c r="J11" s="191">
        <v>2.4666439340308273</v>
      </c>
      <c r="K11" s="191">
        <v>2.3089108751211569</v>
      </c>
      <c r="L11" s="191">
        <v>3.7855427483733308</v>
      </c>
      <c r="M11" s="191">
        <v>3.5391278038116099</v>
      </c>
      <c r="N11" s="191">
        <v>3.6675888356277397</v>
      </c>
      <c r="O11" s="191">
        <v>0.85740260090112486</v>
      </c>
      <c r="P11" s="191">
        <v>1.6937298631528392</v>
      </c>
      <c r="Q11" s="191">
        <v>0.86591989865250696</v>
      </c>
      <c r="R11" s="191">
        <v>2.5895798536967476</v>
      </c>
      <c r="S11" s="191">
        <v>2.4006719332712407</v>
      </c>
      <c r="T11" s="191">
        <v>3.6697902925132269</v>
      </c>
      <c r="U11" s="191">
        <v>3.7059487644959432</v>
      </c>
      <c r="V11" s="191">
        <v>1.3961535966350738</v>
      </c>
      <c r="W11" s="191">
        <v>-3.8099606107946897</v>
      </c>
      <c r="X11" s="191">
        <v>2.3146721952674199</v>
      </c>
      <c r="Y11" t="s">
        <v>87</v>
      </c>
      <c r="Z11" t="s">
        <v>88</v>
      </c>
    </row>
    <row r="12" spans="1:26">
      <c r="A12" s="32" t="s">
        <v>121</v>
      </c>
      <c r="B12" t="s">
        <v>90</v>
      </c>
      <c r="C12" s="191">
        <v>3.4691668133262681</v>
      </c>
      <c r="D12" s="191">
        <v>3.1374024554928752</v>
      </c>
      <c r="E12" s="191">
        <v>1.8330742974798255</v>
      </c>
      <c r="F12" s="191">
        <v>1.530654810103556</v>
      </c>
      <c r="G12" s="191">
        <v>-0.96187309075442329</v>
      </c>
      <c r="H12" s="191">
        <v>3.226971468730838</v>
      </c>
      <c r="I12" s="191">
        <v>2.3847572218807329</v>
      </c>
      <c r="J12" s="191">
        <v>1.4244842134080642</v>
      </c>
      <c r="K12" s="191">
        <v>3.7350623717810123</v>
      </c>
      <c r="L12" s="191">
        <v>1.9289012145219147</v>
      </c>
      <c r="M12" s="191">
        <v>3.5397548146431745</v>
      </c>
      <c r="N12" s="191">
        <v>3.669663818928754</v>
      </c>
      <c r="O12" s="191">
        <v>0.80774747918452761</v>
      </c>
      <c r="P12" s="191">
        <v>1.3596955817953784</v>
      </c>
      <c r="Q12" s="191">
        <v>0.80675959742593761</v>
      </c>
      <c r="R12" s="191">
        <v>3.2693014406227832</v>
      </c>
      <c r="S12" s="191">
        <v>1.7316144145374892</v>
      </c>
      <c r="T12" s="191">
        <v>2.7019838509245062</v>
      </c>
      <c r="U12" s="191">
        <v>2.899839885535016</v>
      </c>
      <c r="V12" s="191">
        <v>0.95681033242081526</v>
      </c>
      <c r="W12" s="191">
        <v>-2.8408029731500619</v>
      </c>
      <c r="X12" s="191">
        <v>2.2655497300803518</v>
      </c>
      <c r="Y12" t="s">
        <v>87</v>
      </c>
      <c r="Z12" t="s">
        <v>88</v>
      </c>
    </row>
    <row r="13" spans="1:26">
      <c r="A13" s="32" t="s">
        <v>121</v>
      </c>
      <c r="B13" t="s">
        <v>91</v>
      </c>
      <c r="C13" s="191">
        <v>-3.2898819919063413</v>
      </c>
      <c r="D13" s="191">
        <v>-9.1173771926602711</v>
      </c>
      <c r="E13" s="191">
        <v>-8.4453552161587169</v>
      </c>
      <c r="F13" s="191">
        <v>-7.2723878577946834</v>
      </c>
      <c r="G13" s="191">
        <v>-1.4802147840992461</v>
      </c>
      <c r="H13" s="191">
        <v>1.8180109596803504</v>
      </c>
      <c r="I13" s="191">
        <v>2.8601894607164837</v>
      </c>
      <c r="J13" s="191">
        <v>-9.0300546626323097</v>
      </c>
      <c r="K13" s="191">
        <v>-1.6455303865334514</v>
      </c>
      <c r="L13" s="191">
        <v>4.8613619650911062</v>
      </c>
      <c r="M13" s="191">
        <v>1.9641414731354985</v>
      </c>
      <c r="N13" s="191">
        <v>5.7259700331086805</v>
      </c>
      <c r="O13" s="191">
        <v>4.1514301990664819</v>
      </c>
      <c r="P13" s="191">
        <v>4.650199934950237</v>
      </c>
      <c r="Q13" s="191">
        <v>5.5053693092709892</v>
      </c>
      <c r="R13" s="191">
        <v>6.7482942154147594</v>
      </c>
      <c r="S13" s="191">
        <v>6.3583068200325954</v>
      </c>
      <c r="T13" s="191">
        <v>6.5623042638062401</v>
      </c>
      <c r="U13" s="191">
        <v>6.4000000000000057</v>
      </c>
      <c r="V13" s="191">
        <v>6.2000000000000028</v>
      </c>
      <c r="W13" s="191">
        <v>-5.5</v>
      </c>
      <c r="X13" s="191">
        <v>0.20000000000000284</v>
      </c>
      <c r="Y13" t="s">
        <v>87</v>
      </c>
      <c r="Z13" t="s">
        <v>88</v>
      </c>
    </row>
    <row r="14" spans="1:26">
      <c r="A14" s="32" t="s">
        <v>121</v>
      </c>
      <c r="B14" t="s">
        <v>92</v>
      </c>
      <c r="C14" s="191">
        <v>7.9474255033557597</v>
      </c>
      <c r="D14" s="191">
        <v>7.4039999999999822</v>
      </c>
      <c r="E14" s="191">
        <v>0.73950000000000671</v>
      </c>
      <c r="F14" s="191">
        <v>9.3999999999999915</v>
      </c>
      <c r="G14" s="191">
        <v>0.69999999999996021</v>
      </c>
      <c r="H14" s="191">
        <v>5.9000000000000341</v>
      </c>
      <c r="I14" s="191">
        <v>6.0999999999999943</v>
      </c>
      <c r="J14" s="191">
        <v>1.8488365547593872</v>
      </c>
      <c r="K14" s="191">
        <v>2.348517259237596</v>
      </c>
      <c r="L14" s="191">
        <v>5.0432605191262638</v>
      </c>
      <c r="M14" s="191">
        <v>4.8468231754916076</v>
      </c>
      <c r="N14" s="191">
        <v>5.0428027152575226</v>
      </c>
      <c r="O14" s="191">
        <v>4.0255516004391581</v>
      </c>
      <c r="P14" s="191">
        <v>2.0912362610640827</v>
      </c>
      <c r="Q14" s="191">
        <v>1.9340701219512084</v>
      </c>
      <c r="R14" s="191">
        <v>4.2246938966258512</v>
      </c>
      <c r="S14" s="191">
        <v>3.9099632319971249</v>
      </c>
      <c r="T14" s="191">
        <v>4.125312850608438</v>
      </c>
      <c r="U14" s="191">
        <v>5.130542892664721</v>
      </c>
      <c r="V14" s="191">
        <v>3.6266162093976533</v>
      </c>
      <c r="W14" s="191">
        <v>-1.6661594643943971</v>
      </c>
      <c r="X14" s="191">
        <v>1.0444874274661515</v>
      </c>
      <c r="Y14" t="s">
        <v>87</v>
      </c>
      <c r="Z14" t="s">
        <v>88</v>
      </c>
    </row>
    <row r="15" spans="1:26">
      <c r="A15" s="32" t="s">
        <v>121</v>
      </c>
      <c r="B15" t="s">
        <v>93</v>
      </c>
      <c r="C15" s="191"/>
      <c r="D15" s="191"/>
      <c r="E15" s="191">
        <v>-11.611701393680008</v>
      </c>
      <c r="F15" s="191">
        <v>-0.51518226524103738</v>
      </c>
      <c r="G15" s="191">
        <v>6.2769713613363365E-2</v>
      </c>
      <c r="H15" s="191">
        <v>2.2190857053238915</v>
      </c>
      <c r="I15" s="191">
        <v>5.9450751764346279</v>
      </c>
      <c r="J15" s="191">
        <v>4.0274396555242333</v>
      </c>
      <c r="K15" s="191">
        <v>-0.73085476731242238</v>
      </c>
      <c r="L15" s="191">
        <v>-0.75899593503871188</v>
      </c>
      <c r="M15" s="191">
        <v>1.3395048371007903</v>
      </c>
      <c r="N15" s="191">
        <v>3.6478970665033046</v>
      </c>
      <c r="O15" s="191">
        <v>2.4563658630283953</v>
      </c>
      <c r="P15" s="191">
        <v>1.8968382165752757</v>
      </c>
      <c r="Q15" s="191">
        <v>3.6022941271185829</v>
      </c>
      <c r="R15" s="191">
        <v>4.4846352211191913</v>
      </c>
      <c r="S15" s="191">
        <v>6.3163549320413921</v>
      </c>
      <c r="T15" s="191">
        <v>6.8078484628781837</v>
      </c>
      <c r="U15" s="191">
        <v>6.1310173428757935</v>
      </c>
      <c r="V15" s="191">
        <v>2.4636610332981377</v>
      </c>
      <c r="W15" s="191">
        <v>-4.1489541036354751</v>
      </c>
      <c r="X15" s="191">
        <v>2.3464945157281534</v>
      </c>
      <c r="Y15" t="s">
        <v>87</v>
      </c>
      <c r="Z15" t="s">
        <v>88</v>
      </c>
    </row>
    <row r="16" spans="1:26">
      <c r="A16" s="32" t="s">
        <v>121</v>
      </c>
      <c r="B16" t="s">
        <v>94</v>
      </c>
      <c r="C16" s="191">
        <v>0.57290040268343034</v>
      </c>
      <c r="D16" s="191">
        <v>1.6074436349615695</v>
      </c>
      <c r="E16" s="191">
        <v>1.3004270377747815</v>
      </c>
      <c r="F16" s="191">
        <v>1.9754605000153731</v>
      </c>
      <c r="G16" s="191">
        <v>-8.9605039938874143E-2</v>
      </c>
      <c r="H16" s="191">
        <v>5.5253969225833828</v>
      </c>
      <c r="I16" s="191">
        <v>3.0651754295642206</v>
      </c>
      <c r="J16" s="191">
        <v>2.8345451518010805</v>
      </c>
      <c r="K16" s="191">
        <v>3.198454206404449</v>
      </c>
      <c r="L16" s="191">
        <v>2.1604562391056277</v>
      </c>
      <c r="M16" s="191">
        <v>2.560451446863496</v>
      </c>
      <c r="N16" s="191">
        <v>3.5286558890203423</v>
      </c>
      <c r="O16" s="191">
        <v>0.70483410259183188</v>
      </c>
      <c r="P16" s="191">
        <v>0.46584828023942748</v>
      </c>
      <c r="Q16" s="191">
        <v>0.38383116330524558</v>
      </c>
      <c r="R16" s="191">
        <v>2.2964870435187663</v>
      </c>
      <c r="S16" s="191">
        <v>2.4451479240904916</v>
      </c>
      <c r="T16" s="191">
        <v>3.3947103944521757</v>
      </c>
      <c r="U16" s="191">
        <v>1.5832620857049591</v>
      </c>
      <c r="V16" s="191">
        <v>-0.78385222518653563</v>
      </c>
      <c r="W16" s="191">
        <v>-5.8337390578579829</v>
      </c>
      <c r="X16" s="191">
        <v>1.2956128804205918</v>
      </c>
      <c r="Y16" t="s">
        <v>87</v>
      </c>
      <c r="Z16" t="s">
        <v>88</v>
      </c>
    </row>
    <row r="17" spans="1:26">
      <c r="A17" s="32" t="s">
        <v>121</v>
      </c>
      <c r="B17" t="s">
        <v>96</v>
      </c>
      <c r="C17" s="191">
        <v>5.077772989068734</v>
      </c>
      <c r="D17" s="191">
        <v>0.50523882322237057</v>
      </c>
      <c r="E17" s="191">
        <v>-5.9999258008867145</v>
      </c>
      <c r="F17" s="191">
        <v>-3.484987518377082</v>
      </c>
      <c r="G17" s="191">
        <v>-0.81069752701475295</v>
      </c>
      <c r="H17" s="191">
        <v>3.6537351583113065</v>
      </c>
      <c r="I17" s="191">
        <v>3.96245363879531</v>
      </c>
      <c r="J17" s="191">
        <v>3.569447366910822</v>
      </c>
      <c r="K17" s="191">
        <v>6.2057883752286074</v>
      </c>
      <c r="L17" s="191">
        <v>5.0310418586856116</v>
      </c>
      <c r="M17" s="191">
        <v>3.9083714153255471</v>
      </c>
      <c r="N17" s="191">
        <v>5.3237513245640002</v>
      </c>
      <c r="O17" s="191">
        <v>2.2837474942319886</v>
      </c>
      <c r="P17" s="191">
        <v>1.834129601964321</v>
      </c>
      <c r="Q17" s="191">
        <v>2.0124333667406802</v>
      </c>
      <c r="R17" s="191">
        <v>4.1248709642972159</v>
      </c>
      <c r="S17" s="191">
        <v>2.9160598664013548</v>
      </c>
      <c r="T17" s="191">
        <v>4.4105923307910899</v>
      </c>
      <c r="U17" s="191">
        <v>5.3352252120409958</v>
      </c>
      <c r="V17" s="191">
        <v>0.29357044482567574</v>
      </c>
      <c r="W17" s="191">
        <v>-8.3543129720418818</v>
      </c>
      <c r="X17" s="191">
        <v>3.7315247464890149</v>
      </c>
      <c r="Y17" t="s">
        <v>87</v>
      </c>
      <c r="Z17" t="s">
        <v>88</v>
      </c>
    </row>
    <row r="18" spans="1:26">
      <c r="A18" s="32" t="s">
        <v>121</v>
      </c>
      <c r="B18" t="s">
        <v>97</v>
      </c>
      <c r="C18" s="191">
        <v>4.187713282385559</v>
      </c>
      <c r="D18" s="191">
        <v>2.6200683427013445</v>
      </c>
      <c r="E18" s="191">
        <v>1.0393307383934882</v>
      </c>
      <c r="F18" s="191">
        <v>1.4778743613901781</v>
      </c>
      <c r="G18" s="191">
        <v>-0.66737353536358057</v>
      </c>
      <c r="H18" s="191">
        <v>2.2473972016692585</v>
      </c>
      <c r="I18" s="191">
        <v>2.0472471410504625</v>
      </c>
      <c r="J18" s="191">
        <v>1.067564189693428</v>
      </c>
      <c r="K18" s="191">
        <v>2.1837870412811071</v>
      </c>
      <c r="L18" s="191">
        <v>3.378211869180177</v>
      </c>
      <c r="M18" s="191">
        <v>3.2919590957718867</v>
      </c>
      <c r="N18" s="191">
        <v>3.6800003628287357</v>
      </c>
      <c r="O18" s="191">
        <v>1.8357069731569879</v>
      </c>
      <c r="P18" s="191">
        <v>0.92891385801665649</v>
      </c>
      <c r="Q18" s="191">
        <v>0.89950429305353907</v>
      </c>
      <c r="R18" s="191">
        <v>2.5447281898368601</v>
      </c>
      <c r="S18" s="191">
        <v>1.8265240105167209</v>
      </c>
      <c r="T18" s="191">
        <v>2.4669117007224912</v>
      </c>
      <c r="U18" s="191">
        <v>2.2851988158458596</v>
      </c>
      <c r="V18" s="191">
        <v>-8.0667076357016754E-2</v>
      </c>
      <c r="W18" s="191">
        <v>-2.7297851343248141</v>
      </c>
      <c r="X18" s="191">
        <v>1.4799603648369555</v>
      </c>
      <c r="Y18" t="s">
        <v>87</v>
      </c>
      <c r="Z18" t="s">
        <v>88</v>
      </c>
    </row>
    <row r="19" spans="1:26">
      <c r="A19" s="32" t="s">
        <v>121</v>
      </c>
      <c r="B19" t="s">
        <v>98</v>
      </c>
      <c r="C19" s="191">
        <v>3.8965517241379217</v>
      </c>
      <c r="D19" s="191">
        <v>5.2550060847438971</v>
      </c>
      <c r="E19" s="191">
        <v>5.1082615093546337</v>
      </c>
      <c r="F19" s="191">
        <v>1.9118869492934323</v>
      </c>
      <c r="G19" s="191">
        <v>-1.0020974131903984</v>
      </c>
      <c r="H19" s="191">
        <v>2.47175141242937</v>
      </c>
      <c r="I19" s="191">
        <v>1.6770043648058959</v>
      </c>
      <c r="J19" s="191">
        <v>0.79078174423858627</v>
      </c>
      <c r="K19" s="191">
        <v>1.7372786370768836</v>
      </c>
      <c r="L19" s="191">
        <v>1.8618486284014608</v>
      </c>
      <c r="M19" s="191">
        <v>1.8710793856803036</v>
      </c>
      <c r="N19" s="191">
        <v>3.0576494319991525</v>
      </c>
      <c r="O19" s="191">
        <v>1.5143710724219659</v>
      </c>
      <c r="P19" s="191">
        <v>1.0148163182478243E-2</v>
      </c>
      <c r="Q19" s="191">
        <v>-0.37544393708778045</v>
      </c>
      <c r="R19" s="191">
        <v>1.1611326135669202</v>
      </c>
      <c r="S19" s="191">
        <v>0.68465565847763799</v>
      </c>
      <c r="T19" s="191">
        <v>3.6999999999999886</v>
      </c>
      <c r="U19" s="191">
        <v>3.2690453230472656</v>
      </c>
      <c r="V19" s="191">
        <v>1.0832010458492931</v>
      </c>
      <c r="W19" s="191">
        <v>-5.1270207852194005</v>
      </c>
      <c r="X19" s="191">
        <v>3.6903602726387561</v>
      </c>
      <c r="Y19" t="s">
        <v>87</v>
      </c>
      <c r="Z19" t="s">
        <v>88</v>
      </c>
    </row>
    <row r="20" spans="1:26">
      <c r="A20" s="32" t="s">
        <v>121</v>
      </c>
      <c r="B20" t="s">
        <v>99</v>
      </c>
      <c r="C20" s="191">
        <v>3.7999999984591426</v>
      </c>
      <c r="D20" s="191">
        <v>0</v>
      </c>
      <c r="E20" s="191">
        <v>3.1000000016016429</v>
      </c>
      <c r="F20" s="191">
        <v>0.69999999989389039</v>
      </c>
      <c r="G20" s="191">
        <v>-1.5999999998494445</v>
      </c>
      <c r="H20" s="191">
        <v>2.0000000007647003</v>
      </c>
      <c r="I20" s="191">
        <v>2.0997197745552967</v>
      </c>
      <c r="J20" s="191">
        <v>2.3584020418631439</v>
      </c>
      <c r="K20" s="191">
        <v>3.6376081748399116</v>
      </c>
      <c r="L20" s="191">
        <v>3.3636835401236169</v>
      </c>
      <c r="M20" s="191">
        <v>3.4193916191236582</v>
      </c>
      <c r="N20" s="191">
        <v>4.4774057028886318</v>
      </c>
      <c r="O20" s="191">
        <v>4.1970463591682829</v>
      </c>
      <c r="P20" s="191">
        <v>3.4391483666087908</v>
      </c>
      <c r="Q20" s="191">
        <v>5.9433757897054136</v>
      </c>
      <c r="R20" s="191">
        <v>4.3676319728318305</v>
      </c>
      <c r="S20" s="191">
        <v>2.2803436885354671</v>
      </c>
      <c r="T20" s="191">
        <v>5.5429582554998689</v>
      </c>
      <c r="U20" s="191">
        <v>2.9961930965918526</v>
      </c>
      <c r="V20" s="191">
        <v>-0.15686466374758368</v>
      </c>
      <c r="W20" s="191">
        <v>-3.2506095144234735</v>
      </c>
      <c r="X20" s="191">
        <v>-3.516718194618889</v>
      </c>
      <c r="Y20" t="s">
        <v>87</v>
      </c>
      <c r="Z20" t="s">
        <v>88</v>
      </c>
    </row>
    <row r="21" spans="1:26">
      <c r="A21" s="32" t="s">
        <v>121</v>
      </c>
      <c r="B21" t="s">
        <v>100</v>
      </c>
      <c r="C21" s="191">
        <v>0.73642482148714805</v>
      </c>
      <c r="D21" s="191">
        <v>-3.4966597618172273</v>
      </c>
      <c r="E21" s="191">
        <v>-11.89204086184337</v>
      </c>
      <c r="F21" s="191">
        <v>-3.0641803548702882</v>
      </c>
      <c r="G21" s="191">
        <v>-0.57610850924527313</v>
      </c>
      <c r="H21" s="191">
        <v>2.9471545559578658</v>
      </c>
      <c r="I21" s="191">
        <v>1.4895254754769809</v>
      </c>
      <c r="J21" s="191">
        <v>0.16088119949448298</v>
      </c>
      <c r="K21" s="191">
        <v>3.1271826787134103</v>
      </c>
      <c r="L21" s="191">
        <v>4.0734596662952356</v>
      </c>
      <c r="M21" s="191">
        <v>3.1976954555742481</v>
      </c>
      <c r="N21" s="191">
        <v>4.2252375261922595</v>
      </c>
      <c r="O21" s="191">
        <v>3.7122030350990087</v>
      </c>
      <c r="P21" s="191">
        <v>4.5061082907207606</v>
      </c>
      <c r="Q21" s="191">
        <v>3.8504236272104038</v>
      </c>
      <c r="R21" s="191">
        <v>4.797186113898519</v>
      </c>
      <c r="S21" s="191">
        <v>3.9644340014615409</v>
      </c>
      <c r="T21" s="191">
        <v>3.897161281831103</v>
      </c>
      <c r="U21" s="191">
        <v>0.11469915546481957</v>
      </c>
      <c r="V21" s="191">
        <v>0.89415160072240951</v>
      </c>
      <c r="W21" s="191">
        <v>-6.7986245128181508</v>
      </c>
      <c r="X21" s="191">
        <v>1.2581528755234643</v>
      </c>
      <c r="Y21" t="s">
        <v>87</v>
      </c>
      <c r="Z21" t="s">
        <v>88</v>
      </c>
    </row>
    <row r="22" spans="1:26">
      <c r="A22" s="32" t="s">
        <v>121</v>
      </c>
      <c r="B22" t="s">
        <v>101</v>
      </c>
      <c r="C22" s="191">
        <v>5.8138853245966544</v>
      </c>
      <c r="D22" s="191">
        <v>8.4665497112020915</v>
      </c>
      <c r="E22" s="191">
        <v>1.9295232185960742</v>
      </c>
      <c r="F22" s="191">
        <v>3.3433674567765763</v>
      </c>
      <c r="G22" s="191">
        <v>2.6925003995740298</v>
      </c>
      <c r="H22" s="191">
        <v>5.7558460817437123</v>
      </c>
      <c r="I22" s="191">
        <v>9.6343943778420851</v>
      </c>
      <c r="J22" s="191">
        <v>8.141758695894822</v>
      </c>
      <c r="K22" s="191">
        <v>11.497290776086302</v>
      </c>
      <c r="L22" s="191">
        <v>8.4305067360494377</v>
      </c>
      <c r="M22" s="191">
        <v>10.725220517151087</v>
      </c>
      <c r="N22" s="191">
        <v>9.2368682895826737</v>
      </c>
      <c r="O22" s="191">
        <v>4.7926416619681618</v>
      </c>
      <c r="P22" s="191">
        <v>5.8730917330265271</v>
      </c>
      <c r="Q22" s="191">
        <v>4.159480840121816</v>
      </c>
      <c r="R22" s="191">
        <v>4.5077398344020736</v>
      </c>
      <c r="S22" s="191">
        <v>5.3396137253719331</v>
      </c>
      <c r="T22" s="191">
        <v>5.3117156371818623</v>
      </c>
      <c r="U22" s="191">
        <v>5.182313889797328</v>
      </c>
      <c r="V22" s="191">
        <v>-2.9720865561866816</v>
      </c>
      <c r="W22" s="191">
        <v>-6.9945172602383536</v>
      </c>
      <c r="X22" s="191">
        <v>-0.42935238692344058</v>
      </c>
      <c r="Y22" t="s">
        <v>87</v>
      </c>
      <c r="Z22" t="s">
        <v>88</v>
      </c>
    </row>
    <row r="23" spans="1:26">
      <c r="A23" s="32" t="s">
        <v>121</v>
      </c>
      <c r="B23" t="s">
        <v>102</v>
      </c>
      <c r="C23" s="191">
        <v>3.3883835107950233</v>
      </c>
      <c r="D23" s="191">
        <v>2.0525814785536767</v>
      </c>
      <c r="E23" s="191">
        <v>1.5337343138922535</v>
      </c>
      <c r="F23" s="191">
        <v>0.7729441359935123</v>
      </c>
      <c r="G23" s="191">
        <v>-0.85280575433887407</v>
      </c>
      <c r="H23" s="191">
        <v>2.1510236477721492</v>
      </c>
      <c r="I23" s="191">
        <v>2.886836736431647</v>
      </c>
      <c r="J23" s="191">
        <v>1.1346847054693541</v>
      </c>
      <c r="K23" s="191">
        <v>1.8660117770379401</v>
      </c>
      <c r="L23" s="191">
        <v>1.4481651806703297</v>
      </c>
      <c r="M23" s="191">
        <v>1.4510927271060012</v>
      </c>
      <c r="N23" s="191">
        <v>3.6535960709784092</v>
      </c>
      <c r="O23" s="191">
        <v>1.862627449904835</v>
      </c>
      <c r="P23" s="191">
        <v>0.4514362528101401</v>
      </c>
      <c r="Q23" s="191">
        <v>-4.6578300539977135E-2</v>
      </c>
      <c r="R23" s="191">
        <v>1.7306652776939586</v>
      </c>
      <c r="S23" s="191">
        <v>0.93126713606714873</v>
      </c>
      <c r="T23" s="191">
        <v>2.1989238036253909</v>
      </c>
      <c r="U23" s="191">
        <v>1.6830627398508398</v>
      </c>
      <c r="V23" s="191">
        <v>-1.1562314861735388</v>
      </c>
      <c r="W23" s="191">
        <v>-5.0506772286641421</v>
      </c>
      <c r="X23" s="191">
        <v>1.5374494012916955</v>
      </c>
      <c r="Y23" t="s">
        <v>87</v>
      </c>
      <c r="Z23" t="s">
        <v>88</v>
      </c>
    </row>
    <row r="24" spans="1:26">
      <c r="A24" s="32" t="s">
        <v>121</v>
      </c>
      <c r="B24" t="s">
        <v>103</v>
      </c>
      <c r="C24" s="191"/>
      <c r="D24" s="191"/>
      <c r="E24" s="191">
        <v>-5.6756629972480255</v>
      </c>
      <c r="F24" s="191">
        <v>-21.258970563125004</v>
      </c>
      <c r="G24" s="191">
        <v>-16.226862378522227</v>
      </c>
      <c r="H24" s="191">
        <v>-9.7660520370234707</v>
      </c>
      <c r="I24" s="191">
        <v>3.2900801840415994</v>
      </c>
      <c r="J24" s="191">
        <v>5.1826700017552128</v>
      </c>
      <c r="K24" s="191">
        <v>7.4691384462349504</v>
      </c>
      <c r="L24" s="191">
        <v>7.628816979785455</v>
      </c>
      <c r="M24" s="191">
        <v>-1.0732333961604184</v>
      </c>
      <c r="N24" s="191">
        <v>3.2507222356054228</v>
      </c>
      <c r="O24" s="191">
        <v>6.7357139108988946</v>
      </c>
      <c r="P24" s="191">
        <v>6.8635223024530205</v>
      </c>
      <c r="Q24" s="191">
        <v>10.246683317966344</v>
      </c>
      <c r="R24" s="191">
        <v>7.3507831191231361</v>
      </c>
      <c r="S24" s="191">
        <v>7.8022328651972117</v>
      </c>
      <c r="T24" s="191">
        <v>7.8448282338093662</v>
      </c>
      <c r="U24" s="191">
        <v>9.8398019501281055</v>
      </c>
      <c r="V24" s="191">
        <v>2.9274481278593214</v>
      </c>
      <c r="W24" s="191">
        <v>-14.741712623697666</v>
      </c>
      <c r="X24" s="191">
        <v>1.3301928052779033</v>
      </c>
      <c r="Y24" t="s">
        <v>87</v>
      </c>
      <c r="Z24" t="s">
        <v>88</v>
      </c>
    </row>
    <row r="25" spans="1:26">
      <c r="A25" s="32" t="s">
        <v>121</v>
      </c>
      <c r="B25" t="s">
        <v>104</v>
      </c>
      <c r="C25" s="191">
        <v>9.7980614564918938</v>
      </c>
      <c r="D25" s="191">
        <v>5.319932178611225</v>
      </c>
      <c r="E25" s="191">
        <v>8.6441905193863846</v>
      </c>
      <c r="F25" s="191">
        <v>1.8196527594987515</v>
      </c>
      <c r="G25" s="191">
        <v>4.2006479951109696</v>
      </c>
      <c r="H25" s="191">
        <v>3.8209212277289026</v>
      </c>
      <c r="I25" s="191">
        <v>1.432200244735867</v>
      </c>
      <c r="J25" s="191">
        <v>1.5175062190704125</v>
      </c>
      <c r="K25" s="191">
        <v>5.9390576507100548</v>
      </c>
      <c r="L25" s="191">
        <v>6.4899068361272612</v>
      </c>
      <c r="M25" s="191">
        <v>8.4174694331233866</v>
      </c>
      <c r="N25" s="191">
        <v>8.443580597620624</v>
      </c>
      <c r="O25" s="191">
        <v>2.5171255135684447</v>
      </c>
      <c r="P25" s="191">
        <v>4.1048833625999492</v>
      </c>
      <c r="Q25" s="191">
        <v>1.5479784744624254</v>
      </c>
      <c r="R25" s="191">
        <v>4.3983164199935914</v>
      </c>
      <c r="S25" s="191">
        <v>5.4298138419170812</v>
      </c>
      <c r="T25" s="191">
        <v>4.9721786510360744</v>
      </c>
      <c r="U25" s="191">
        <v>6.6386269118729615</v>
      </c>
      <c r="V25" s="191">
        <v>0.75372066610617594</v>
      </c>
      <c r="W25" s="191">
        <v>-5.2989400948644345</v>
      </c>
      <c r="X25" s="191">
        <v>2.6780690201025266</v>
      </c>
      <c r="Y25" t="s">
        <v>87</v>
      </c>
      <c r="Z25" t="s">
        <v>88</v>
      </c>
    </row>
    <row r="26" spans="1:26">
      <c r="A26" s="32" t="s">
        <v>121</v>
      </c>
      <c r="B26" t="s">
        <v>105</v>
      </c>
      <c r="C26" s="191">
        <v>8.1791044706308611</v>
      </c>
      <c r="D26" s="191">
        <v>6.2913907219024736</v>
      </c>
      <c r="E26" s="191">
        <v>6.2564901257489396</v>
      </c>
      <c r="F26" s="191">
        <v>4.6909357808710013</v>
      </c>
      <c r="G26" s="191">
        <v>4.4807467875005216</v>
      </c>
      <c r="H26" s="191">
        <v>5.6511056528604939</v>
      </c>
      <c r="I26" s="191">
        <v>6.3424947032242756</v>
      </c>
      <c r="J26" s="191">
        <v>3.7773359745527841</v>
      </c>
      <c r="K26" s="191">
        <v>5.2569787972148987</v>
      </c>
      <c r="L26" s="191">
        <v>5.1256031641675719</v>
      </c>
      <c r="M26" s="191">
        <v>4.719972629756171</v>
      </c>
      <c r="N26" s="191">
        <v>5.0337538265454072</v>
      </c>
      <c r="O26" s="191">
        <v>-1.6164803326591937</v>
      </c>
      <c r="P26" s="191">
        <v>2.6201159768414186</v>
      </c>
      <c r="Q26" s="191">
        <v>-0.30659529393992102</v>
      </c>
      <c r="R26" s="191">
        <v>0.90247836278270199</v>
      </c>
      <c r="S26" s="191">
        <v>4.0145714073302798</v>
      </c>
      <c r="T26" s="191">
        <v>1.8610000000000042</v>
      </c>
      <c r="U26" s="191">
        <v>4.5700000000000074</v>
      </c>
      <c r="V26" s="191">
        <v>5.3700000000000045</v>
      </c>
      <c r="W26" s="191">
        <v>-3.2999999999999972</v>
      </c>
      <c r="X26" s="191">
        <v>3.144999999999996</v>
      </c>
      <c r="Y26" t="s">
        <v>87</v>
      </c>
      <c r="Z26" t="s">
        <v>88</v>
      </c>
    </row>
    <row r="27" spans="1:26">
      <c r="A27" s="32" t="s">
        <v>121</v>
      </c>
      <c r="B27" t="s">
        <v>106</v>
      </c>
      <c r="C27" s="191">
        <v>4.4202531332657742</v>
      </c>
      <c r="D27" s="191">
        <v>4.1831272249496294</v>
      </c>
      <c r="E27" s="191">
        <v>2.4390382457784625</v>
      </c>
      <c r="F27" s="191">
        <v>1.7060767720683572</v>
      </c>
      <c r="G27" s="191">
        <v>1.2576164447049507</v>
      </c>
      <c r="H27" s="191">
        <v>2.9610842770140522</v>
      </c>
      <c r="I27" s="191">
        <v>3.1159784109451465</v>
      </c>
      <c r="J27" s="191">
        <v>3.4065203939827313</v>
      </c>
      <c r="K27" s="191">
        <v>4.2784446924086126</v>
      </c>
      <c r="L27" s="191">
        <v>3.9234638802853254</v>
      </c>
      <c r="M27" s="191">
        <v>4.6843813222175328</v>
      </c>
      <c r="N27" s="191">
        <v>3.9410368487269523</v>
      </c>
      <c r="O27" s="191">
        <v>1.9258566006343329</v>
      </c>
      <c r="P27" s="191">
        <v>7.6313292592104176E-2</v>
      </c>
      <c r="Q27" s="191">
        <v>0.33560399544101926</v>
      </c>
      <c r="R27" s="191">
        <v>2.2365145649810358</v>
      </c>
      <c r="S27" s="191">
        <v>2.0464668830536255</v>
      </c>
      <c r="T27" s="191">
        <v>3.3941882366231795</v>
      </c>
      <c r="U27" s="191">
        <v>3.9206304054194163</v>
      </c>
      <c r="V27" s="191">
        <v>1.8040587696797701</v>
      </c>
      <c r="W27" s="191">
        <v>-3.5366998043080713</v>
      </c>
      <c r="X27" s="191">
        <v>1.6895714694453972</v>
      </c>
      <c r="Y27" t="s">
        <v>87</v>
      </c>
      <c r="Z27" t="s">
        <v>88</v>
      </c>
    </row>
    <row r="28" spans="1:26">
      <c r="A28" s="32" t="s">
        <v>121</v>
      </c>
      <c r="B28" t="s">
        <v>107</v>
      </c>
      <c r="C28" s="191">
        <v>0.99753251274840693</v>
      </c>
      <c r="D28" s="191">
        <v>1.9267816303023295</v>
      </c>
      <c r="E28" s="191">
        <v>3.1054486612553518</v>
      </c>
      <c r="F28" s="191">
        <v>3.5231671731267511</v>
      </c>
      <c r="G28" s="191">
        <v>2.7865815064157999</v>
      </c>
      <c r="H28" s="191">
        <v>5.0514799073854419</v>
      </c>
      <c r="I28" s="191">
        <v>4.1863036201625192</v>
      </c>
      <c r="J28" s="191">
        <v>5.0997652662202881</v>
      </c>
      <c r="K28" s="191">
        <v>5.3926295257610946</v>
      </c>
      <c r="L28" s="191">
        <v>2.6827497846670667</v>
      </c>
      <c r="M28" s="191">
        <v>2.025778823997797</v>
      </c>
      <c r="N28" s="191">
        <v>3.2535471256572635</v>
      </c>
      <c r="O28" s="191">
        <v>1.9900953413043396</v>
      </c>
      <c r="P28" s="191">
        <v>1.5020793385404261</v>
      </c>
      <c r="Q28" s="191">
        <v>0.98343332424323648</v>
      </c>
      <c r="R28" s="191">
        <v>3.9610305114718045</v>
      </c>
      <c r="S28" s="191">
        <v>2.5889355800975409</v>
      </c>
      <c r="T28" s="191">
        <v>2.4519285499515746</v>
      </c>
      <c r="U28" s="191">
        <v>2.6529967542594761</v>
      </c>
      <c r="V28" s="191">
        <v>3.5093986841943092E-2</v>
      </c>
      <c r="W28" s="191">
        <v>-1.667131672736005</v>
      </c>
      <c r="X28" s="191">
        <v>0.6765202090057727</v>
      </c>
      <c r="Y28" t="s">
        <v>87</v>
      </c>
      <c r="Z28" t="s">
        <v>88</v>
      </c>
    </row>
    <row r="29" spans="1:26">
      <c r="A29" s="32" t="s">
        <v>121</v>
      </c>
      <c r="B29" t="s">
        <v>108</v>
      </c>
      <c r="C29" s="191"/>
      <c r="D29" s="191"/>
      <c r="E29" s="191">
        <v>-7.0155788101002372</v>
      </c>
      <c r="F29" s="191">
        <v>2.5149786252859627</v>
      </c>
      <c r="G29" s="191">
        <v>3.7383103154356974</v>
      </c>
      <c r="H29" s="191">
        <v>5.292802053830286</v>
      </c>
      <c r="I29" s="191">
        <v>6.9518566216672468</v>
      </c>
      <c r="J29" s="191">
        <v>6.2389167966410639</v>
      </c>
      <c r="K29" s="191">
        <v>7.0862805253276946</v>
      </c>
      <c r="L29" s="191">
        <v>4.9816339479149718</v>
      </c>
      <c r="M29" s="191">
        <v>4.524198621413376</v>
      </c>
      <c r="N29" s="191">
        <v>4.259803391436435</v>
      </c>
      <c r="O29" s="191">
        <v>1.2053016075165743</v>
      </c>
      <c r="P29" s="191">
        <v>1.4434991866993414</v>
      </c>
      <c r="Q29" s="191">
        <v>3.867159383585971</v>
      </c>
      <c r="R29" s="191">
        <v>5.3447997760589345</v>
      </c>
      <c r="S29" s="191">
        <v>3.6170498129766315</v>
      </c>
      <c r="T29" s="191">
        <v>6.2274865707585292</v>
      </c>
      <c r="U29" s="191">
        <v>6.7852732608801887</v>
      </c>
      <c r="V29" s="191">
        <v>5.1265490929409623</v>
      </c>
      <c r="W29" s="191">
        <v>1.6059656650025289</v>
      </c>
      <c r="X29" s="191">
        <v>3.9440480107431029</v>
      </c>
      <c r="Y29" t="s">
        <v>87</v>
      </c>
      <c r="Z29" t="s">
        <v>88</v>
      </c>
    </row>
    <row r="30" spans="1:26">
      <c r="A30" s="32" t="s">
        <v>121</v>
      </c>
      <c r="B30" t="s">
        <v>109</v>
      </c>
      <c r="C30" s="191">
        <v>6.4406389012794136</v>
      </c>
      <c r="D30" s="191">
        <v>3.9505233319633675</v>
      </c>
      <c r="E30" s="191">
        <v>4.3682064689676281</v>
      </c>
      <c r="F30" s="191">
        <v>1.0894764730340398</v>
      </c>
      <c r="G30" s="191">
        <v>-2.0432770414198274</v>
      </c>
      <c r="H30" s="191">
        <v>0.96483823201822361</v>
      </c>
      <c r="I30" s="191">
        <v>4.2827804033210555</v>
      </c>
      <c r="J30" s="191">
        <v>3.6883326173643383</v>
      </c>
      <c r="K30" s="191">
        <v>4.406957129637874</v>
      </c>
      <c r="L30" s="191">
        <v>5.1383204263164117</v>
      </c>
      <c r="M30" s="191">
        <v>4.0731527023569072</v>
      </c>
      <c r="N30" s="191">
        <v>3.9155157742043087</v>
      </c>
      <c r="O30" s="191">
        <v>1.9749493611153355</v>
      </c>
      <c r="P30" s="191">
        <v>0.76430387056527138</v>
      </c>
      <c r="Q30" s="191">
        <v>-0.91118008886662949</v>
      </c>
      <c r="R30" s="191">
        <v>1.5603325800515648</v>
      </c>
      <c r="S30" s="191">
        <v>0.77520315953918839</v>
      </c>
      <c r="T30" s="191">
        <v>1.4482297137155484</v>
      </c>
      <c r="U30" s="191">
        <v>2.3652298897022064</v>
      </c>
      <c r="V30" s="191">
        <v>-8.3809061095081461E-3</v>
      </c>
      <c r="W30" s="191">
        <v>-2.9084181718132811</v>
      </c>
      <c r="X30" s="191">
        <v>1.3831685199828172</v>
      </c>
      <c r="Y30" t="s">
        <v>87</v>
      </c>
      <c r="Z30" t="s">
        <v>88</v>
      </c>
    </row>
    <row r="31" spans="1:26">
      <c r="A31" s="32" t="s">
        <v>121</v>
      </c>
      <c r="B31" t="s">
        <v>110</v>
      </c>
      <c r="C31" s="191">
        <v>-5.7997003256362518</v>
      </c>
      <c r="D31" s="191">
        <v>-5.600003006578504</v>
      </c>
      <c r="E31" s="191">
        <v>-12.900003974849369</v>
      </c>
      <c r="F31" s="191">
        <v>-8.8404106524943842</v>
      </c>
      <c r="G31" s="191">
        <v>1.5113351328791396</v>
      </c>
      <c r="H31" s="191">
        <v>3.9702236363411174</v>
      </c>
      <c r="I31" s="191">
        <v>7.1599050745309682</v>
      </c>
      <c r="J31" s="191">
        <v>4.0089019309801301</v>
      </c>
      <c r="K31" s="191">
        <v>-6.1027744029278352</v>
      </c>
      <c r="L31" s="191">
        <v>-4.7890609699348943</v>
      </c>
      <c r="M31" s="191">
        <v>-1.2000039959265791</v>
      </c>
      <c r="N31" s="191">
        <v>2.1000017311515506</v>
      </c>
      <c r="O31" s="191">
        <v>5.7000024082742016</v>
      </c>
      <c r="P31" s="191">
        <v>5.1000003335982598</v>
      </c>
      <c r="Q31" s="191">
        <v>5.1999982170994627</v>
      </c>
      <c r="R31" s="191">
        <v>8.3999917058866345</v>
      </c>
      <c r="S31" s="191">
        <v>4.1722973203056029</v>
      </c>
      <c r="T31" s="191">
        <v>7.8999999999999915</v>
      </c>
      <c r="U31" s="191">
        <v>6</v>
      </c>
      <c r="V31" s="191">
        <v>9.4258021846119107</v>
      </c>
      <c r="W31" s="191">
        <v>-8.4999999999999147</v>
      </c>
      <c r="X31" s="191">
        <v>0.94789135409540393</v>
      </c>
      <c r="Y31" t="s">
        <v>87</v>
      </c>
      <c r="Z31" t="s">
        <v>88</v>
      </c>
    </row>
    <row r="32" spans="1:26">
      <c r="A32" s="32" t="s">
        <v>121</v>
      </c>
      <c r="B32" t="s">
        <v>111</v>
      </c>
      <c r="C32" s="191">
        <v>1.2082755743913793</v>
      </c>
      <c r="D32" s="191">
        <v>-2.6709832196940653</v>
      </c>
      <c r="E32" s="191">
        <v>-14.573803107918806</v>
      </c>
      <c r="F32" s="191">
        <v>-6.7214875355784756</v>
      </c>
      <c r="G32" s="191">
        <v>-3.7000000000001165</v>
      </c>
      <c r="H32" s="191">
        <v>6.2055302827928216</v>
      </c>
      <c r="I32" s="191">
        <v>5.8434953752149852</v>
      </c>
      <c r="J32" s="191">
        <v>6.9413713851018741</v>
      </c>
      <c r="K32" s="191">
        <v>4.4415617370077314</v>
      </c>
      <c r="L32" s="191">
        <v>4.3609525486010483</v>
      </c>
      <c r="M32" s="191">
        <v>3.7742918108122581E-2</v>
      </c>
      <c r="N32" s="191">
        <v>1.3683919445014965</v>
      </c>
      <c r="O32" s="191">
        <v>3.4819899311371927</v>
      </c>
      <c r="P32" s="191">
        <v>4.5828924288062467</v>
      </c>
      <c r="Q32" s="191">
        <v>4.7750270317136909</v>
      </c>
      <c r="R32" s="191">
        <v>5.0578042266880487</v>
      </c>
      <c r="S32" s="191">
        <v>6.6552172621400842</v>
      </c>
      <c r="T32" s="191">
        <v>8.3454076049133334</v>
      </c>
      <c r="U32" s="191">
        <v>10.493935610377875</v>
      </c>
      <c r="V32" s="191">
        <v>5.8904043806741839</v>
      </c>
      <c r="W32" s="191">
        <v>-4.9104867083677846</v>
      </c>
      <c r="X32" s="191">
        <v>4.2435540901020801</v>
      </c>
      <c r="Y32" t="s">
        <v>87</v>
      </c>
      <c r="Z32" t="s">
        <v>88</v>
      </c>
    </row>
    <row r="33" spans="1:26">
      <c r="A33" s="32" t="s">
        <v>121</v>
      </c>
      <c r="B33" t="s">
        <v>112</v>
      </c>
      <c r="C33" s="191"/>
      <c r="D33" s="191"/>
      <c r="E33" s="191">
        <v>-8.9001071914732108</v>
      </c>
      <c r="F33" s="191">
        <v>-5.4636988553099002</v>
      </c>
      <c r="G33" s="191">
        <v>2.8434179957071564</v>
      </c>
      <c r="H33" s="191">
        <v>5.3274875586249948</v>
      </c>
      <c r="I33" s="191">
        <v>3.6425551654851915</v>
      </c>
      <c r="J33" s="191">
        <v>3.647724175351243</v>
      </c>
      <c r="K33" s="191">
        <v>4.9573339939350802</v>
      </c>
      <c r="L33" s="191">
        <v>3.5149195041513934</v>
      </c>
      <c r="M33" s="191">
        <v>5.3256155290643363</v>
      </c>
      <c r="N33" s="191">
        <v>4.2655308768799785</v>
      </c>
      <c r="O33" s="191">
        <v>2.9396336223099979</v>
      </c>
      <c r="P33" s="191">
        <v>3.826850684770065</v>
      </c>
      <c r="Q33" s="191">
        <v>2.9300494692444943</v>
      </c>
      <c r="R33" s="191">
        <v>4.4018069213557283</v>
      </c>
      <c r="S33" s="191">
        <v>4.007255923135844</v>
      </c>
      <c r="T33" s="191">
        <v>5.8496026322594901</v>
      </c>
      <c r="U33" s="191">
        <v>6.870189154337254</v>
      </c>
      <c r="V33" s="191">
        <v>3.5892877079485572</v>
      </c>
      <c r="W33" s="191">
        <v>-8.0078587119508597</v>
      </c>
      <c r="X33" s="191">
        <v>1.3795393520041728</v>
      </c>
      <c r="Y33" t="s">
        <v>87</v>
      </c>
      <c r="Z33" t="s">
        <v>88</v>
      </c>
    </row>
    <row r="34" spans="1:26">
      <c r="A34" s="32" t="s">
        <v>121</v>
      </c>
      <c r="B34" t="s">
        <v>113</v>
      </c>
      <c r="C34" s="191">
        <v>4.8270302984858517</v>
      </c>
      <c r="D34" s="191">
        <v>3.7813934595841516</v>
      </c>
      <c r="E34" s="191">
        <v>2.5460005661608136</v>
      </c>
      <c r="F34" s="191">
        <v>0.92921543587432609</v>
      </c>
      <c r="G34" s="191">
        <v>-1.0314917744655361</v>
      </c>
      <c r="H34" s="191">
        <v>2.383195312913017</v>
      </c>
      <c r="I34" s="191">
        <v>2.7574940322364796</v>
      </c>
      <c r="J34" s="191">
        <v>2.417012332151927</v>
      </c>
      <c r="K34" s="191">
        <v>3.8686940097709055</v>
      </c>
      <c r="L34" s="191">
        <v>4.4681606839167358</v>
      </c>
      <c r="M34" s="191">
        <v>4.7459373893637036</v>
      </c>
      <c r="N34" s="191">
        <v>5.0498153263602035</v>
      </c>
      <c r="O34" s="191">
        <v>3.6480009139041982</v>
      </c>
      <c r="P34" s="191">
        <v>2.7042155027781121</v>
      </c>
      <c r="Q34" s="191">
        <v>3.0963815437613107</v>
      </c>
      <c r="R34" s="191">
        <v>3.2668351791797221</v>
      </c>
      <c r="S34" s="191">
        <v>3.6143260384142479</v>
      </c>
      <c r="T34" s="191">
        <v>4.0186313259799959</v>
      </c>
      <c r="U34" s="191">
        <v>3.5742732788503986</v>
      </c>
      <c r="V34" s="191">
        <v>0.85986538678754698</v>
      </c>
      <c r="W34" s="191">
        <v>-3.7225536795438785</v>
      </c>
      <c r="X34" s="191">
        <v>-0.14374986953394853</v>
      </c>
      <c r="Y34" t="s">
        <v>87</v>
      </c>
      <c r="Z34" t="s">
        <v>88</v>
      </c>
    </row>
    <row r="35" spans="1:26">
      <c r="A35" s="32" t="s">
        <v>121</v>
      </c>
      <c r="B35" t="s">
        <v>114</v>
      </c>
      <c r="C35" s="191">
        <v>2.7791480192450422</v>
      </c>
      <c r="D35" s="191">
        <v>1.0102991712821705</v>
      </c>
      <c r="E35" s="191">
        <v>-1.121288508161939</v>
      </c>
      <c r="F35" s="191">
        <v>-1.2034945292206487</v>
      </c>
      <c r="G35" s="191">
        <v>-2.0577874813515962</v>
      </c>
      <c r="H35" s="191">
        <v>4.0126224562697814</v>
      </c>
      <c r="I35" s="191">
        <v>3.9385357293175076</v>
      </c>
      <c r="J35" s="191">
        <v>1.6122168840082338</v>
      </c>
      <c r="K35" s="191">
        <v>2.7084179658665164</v>
      </c>
      <c r="L35" s="191">
        <v>4.2049526898196916</v>
      </c>
      <c r="M35" s="191">
        <v>4.6598378336223618</v>
      </c>
      <c r="N35" s="191">
        <v>4.4521925649628997</v>
      </c>
      <c r="O35" s="191">
        <v>1.2623104338542817</v>
      </c>
      <c r="P35" s="191">
        <v>2.4834170776511115</v>
      </c>
      <c r="Q35" s="191">
        <v>2.3357018032530164</v>
      </c>
      <c r="R35" s="191">
        <v>4.234861709926335</v>
      </c>
      <c r="S35" s="191">
        <v>3.1607849886180901</v>
      </c>
      <c r="T35" s="191">
        <v>4.2971789663732665</v>
      </c>
      <c r="U35" s="191">
        <v>3.3142453555280156</v>
      </c>
      <c r="V35" s="191">
        <v>-0.61341613641329218</v>
      </c>
      <c r="W35" s="191">
        <v>-5.1721237047774196</v>
      </c>
      <c r="X35" s="191">
        <v>5.6099257291260614</v>
      </c>
      <c r="Y35" t="s">
        <v>87</v>
      </c>
      <c r="Z35" t="s">
        <v>88</v>
      </c>
    </row>
    <row r="36" spans="1:26">
      <c r="A36" s="32" t="s">
        <v>121</v>
      </c>
      <c r="B36" t="s">
        <v>115</v>
      </c>
      <c r="C36" s="191">
        <v>4.3307940530231406</v>
      </c>
      <c r="D36" s="191">
        <v>3.674625633270594</v>
      </c>
      <c r="E36" s="191">
        <v>-0.94619724704612906</v>
      </c>
      <c r="F36" s="191">
        <v>9.9820329461522306E-2</v>
      </c>
      <c r="G36" s="191">
        <v>-0.18529258450841724</v>
      </c>
      <c r="H36" s="191">
        <v>1.1908214252561891</v>
      </c>
      <c r="I36" s="191">
        <v>0.35023710600012237</v>
      </c>
      <c r="J36" s="191">
        <v>0.62842647170791111</v>
      </c>
      <c r="K36" s="191">
        <v>2.0756660151028683</v>
      </c>
      <c r="L36" s="191">
        <v>2.6385851439175667</v>
      </c>
      <c r="M36" s="191">
        <v>1.3111342551121936</v>
      </c>
      <c r="N36" s="191">
        <v>3.5821041243383718</v>
      </c>
      <c r="O36" s="191">
        <v>1.1520791910997161</v>
      </c>
      <c r="P36" s="191">
        <v>0.4431410570606289</v>
      </c>
      <c r="Q36" s="191">
        <v>-0.19779452440013756</v>
      </c>
      <c r="R36" s="191">
        <v>2.5326971415558575</v>
      </c>
      <c r="S36" s="191">
        <v>2.640644968504688</v>
      </c>
      <c r="T36" s="191">
        <v>3.630387645008696</v>
      </c>
      <c r="U36" s="191">
        <v>3.6445300121242354</v>
      </c>
      <c r="V36" s="191">
        <v>2.0954729919078403</v>
      </c>
      <c r="W36" s="191">
        <v>-1.8780303622580163</v>
      </c>
      <c r="X36" s="191">
        <v>2.7140447254233635</v>
      </c>
      <c r="Y36" t="s">
        <v>87</v>
      </c>
      <c r="Z36" t="s">
        <v>88</v>
      </c>
    </row>
    <row r="37" spans="1:26">
      <c r="A37" s="32" t="s">
        <v>121</v>
      </c>
      <c r="B37" t="s">
        <v>116</v>
      </c>
      <c r="C37" s="191">
        <v>0.29024406701833527</v>
      </c>
      <c r="D37" s="191">
        <v>9.266146669581147</v>
      </c>
      <c r="E37" s="191">
        <v>0.72027904727896441</v>
      </c>
      <c r="F37" s="191">
        <v>5.0356349368457813</v>
      </c>
      <c r="G37" s="191">
        <v>7.6512651906882212</v>
      </c>
      <c r="H37" s="191">
        <v>-4.6681473590385423</v>
      </c>
      <c r="I37" s="191">
        <v>7.8782668764854549</v>
      </c>
      <c r="J37" s="191">
        <v>7.3796644759366927</v>
      </c>
      <c r="K37" s="191">
        <v>7.5776636475252843</v>
      </c>
      <c r="L37" s="191">
        <v>2.3082146548109534</v>
      </c>
      <c r="M37" s="191">
        <v>-3.3653448133123618</v>
      </c>
      <c r="N37" s="191">
        <v>6.7744551674609994</v>
      </c>
      <c r="O37" s="191">
        <v>-5.6974767616485167</v>
      </c>
      <c r="P37" s="191">
        <v>6.1638397623798227</v>
      </c>
      <c r="Q37" s="191">
        <v>5.2652646143094302</v>
      </c>
      <c r="R37" s="191">
        <v>9.3628088545770112</v>
      </c>
      <c r="S37" s="191">
        <v>8.4016174719299812</v>
      </c>
      <c r="T37" s="191">
        <v>6.8934889983264185</v>
      </c>
      <c r="U37" s="191">
        <v>4.6685791111526385</v>
      </c>
      <c r="V37" s="191">
        <v>0.65883904068580534</v>
      </c>
      <c r="W37" s="191">
        <v>-4.8258752954376263</v>
      </c>
      <c r="X37" s="191">
        <v>9.0055854938633217</v>
      </c>
      <c r="Y37" t="s">
        <v>87</v>
      </c>
      <c r="Z37" t="s">
        <v>88</v>
      </c>
    </row>
    <row r="38" spans="1:26">
      <c r="A38" s="32" t="s">
        <v>121</v>
      </c>
      <c r="B38" t="s">
        <v>117</v>
      </c>
      <c r="C38" s="191">
        <v>2.2814172974639462</v>
      </c>
      <c r="D38" s="191">
        <v>0.77928023379539013</v>
      </c>
      <c r="E38" s="191">
        <v>-1.3924651265294585</v>
      </c>
      <c r="F38" s="191">
        <v>0.14664060736122053</v>
      </c>
      <c r="G38" s="191">
        <v>2.222234873499886</v>
      </c>
      <c r="H38" s="191">
        <v>4.2802388566425691</v>
      </c>
      <c r="I38" s="191">
        <v>3.052326202408878</v>
      </c>
      <c r="J38" s="191">
        <v>2.8853210058251761</v>
      </c>
      <c r="K38" s="191">
        <v>6.2073287078500528</v>
      </c>
      <c r="L38" s="191">
        <v>3.8390031795658075</v>
      </c>
      <c r="M38" s="191">
        <v>3.6556914015112909</v>
      </c>
      <c r="N38" s="191">
        <v>4.457651779332906</v>
      </c>
      <c r="O38" s="191">
        <v>3.1506658623730317</v>
      </c>
      <c r="P38" s="191">
        <v>2.6575062364535711</v>
      </c>
      <c r="Q38" s="191">
        <v>3.5246211185666425</v>
      </c>
      <c r="R38" s="191">
        <v>2.9553302687971694</v>
      </c>
      <c r="S38" s="191">
        <v>2.0857658422672927</v>
      </c>
      <c r="T38" s="191">
        <v>2.6071165751985177</v>
      </c>
      <c r="U38" s="191">
        <v>3.4661633209399696</v>
      </c>
      <c r="V38" s="191">
        <v>-1.1028643435473668</v>
      </c>
      <c r="W38" s="191">
        <v>-4.3733362345706439</v>
      </c>
      <c r="X38" s="191">
        <v>2.0921655558091743</v>
      </c>
      <c r="Y38" t="s">
        <v>87</v>
      </c>
      <c r="Z38" t="s">
        <v>88</v>
      </c>
    </row>
    <row r="39" spans="1:26">
      <c r="A39" s="32" t="s">
        <v>121</v>
      </c>
      <c r="B39" s="32" t="s">
        <v>95</v>
      </c>
      <c r="C39" s="191">
        <v>3.0671983220584167</v>
      </c>
      <c r="D39" s="191">
        <v>-7.0635493014442119</v>
      </c>
      <c r="E39" s="191">
        <v>-7.9998435944400654</v>
      </c>
      <c r="F39" s="191">
        <v>-21.16865620810853</v>
      </c>
      <c r="G39" s="191">
        <v>-5.7404942203394853</v>
      </c>
      <c r="H39" s="191">
        <v>-1.6424243917926589</v>
      </c>
      <c r="I39" s="191">
        <v>4.9762397486012162</v>
      </c>
      <c r="J39" s="191">
        <v>4.9765165928349404</v>
      </c>
      <c r="K39" s="191">
        <v>10.801607173429218</v>
      </c>
      <c r="L39" s="191">
        <v>5.3580007870536832</v>
      </c>
      <c r="M39" s="191">
        <v>-0.13611490481122246</v>
      </c>
      <c r="N39" s="191">
        <v>9.5577808270728326</v>
      </c>
      <c r="O39" s="191">
        <v>8.5128441423799188</v>
      </c>
      <c r="P39" s="191">
        <v>7.9424821463038029</v>
      </c>
      <c r="Q39" s="191">
        <v>7.5637013857845261</v>
      </c>
      <c r="R39" s="191">
        <v>7.2230072313191016</v>
      </c>
      <c r="S39" s="191">
        <v>9.4341085271317837</v>
      </c>
      <c r="T39" s="191">
        <v>10.56173407947864</v>
      </c>
      <c r="U39" s="191">
        <v>6.9195284469502667</v>
      </c>
      <c r="V39" s="191">
        <v>-5.063518696069039</v>
      </c>
      <c r="W39" s="191">
        <v>-13.898882787350885</v>
      </c>
      <c r="X39" s="191">
        <v>3.1046110988930451</v>
      </c>
      <c r="Y39" t="s">
        <v>87</v>
      </c>
      <c r="Z39" t="s">
        <v>88</v>
      </c>
    </row>
    <row r="42" spans="1:26">
      <c r="W42" s="163"/>
    </row>
    <row r="43" spans="1:26">
      <c r="W43" s="163"/>
    </row>
    <row r="44" spans="1:26">
      <c r="W44" s="163"/>
    </row>
    <row r="45" spans="1:26">
      <c r="W45" s="163"/>
    </row>
    <row r="46" spans="1:26">
      <c r="W46" s="163"/>
    </row>
    <row r="47" spans="1:26">
      <c r="W47" s="163"/>
    </row>
    <row r="48" spans="1:26">
      <c r="W48" s="163"/>
    </row>
    <row r="49" spans="23:23">
      <c r="W49" s="163"/>
    </row>
    <row r="50" spans="23:23">
      <c r="W50" s="163"/>
    </row>
    <row r="51" spans="23:23">
      <c r="W51" s="163"/>
    </row>
    <row r="52" spans="23:23">
      <c r="W52" s="163"/>
    </row>
    <row r="53" spans="23:23">
      <c r="W53" s="163"/>
    </row>
    <row r="54" spans="23:23">
      <c r="W54" s="163"/>
    </row>
    <row r="55" spans="23:23">
      <c r="W55" s="163"/>
    </row>
    <row r="56" spans="23:23">
      <c r="W56" s="163"/>
    </row>
    <row r="57" spans="23:23">
      <c r="W57" s="163"/>
    </row>
    <row r="58" spans="23:23">
      <c r="W58" s="163"/>
    </row>
    <row r="59" spans="23:23">
      <c r="W59" s="163"/>
    </row>
    <row r="60" spans="23:23">
      <c r="W60" s="163"/>
    </row>
    <row r="61" spans="23:23">
      <c r="W61" s="163"/>
    </row>
    <row r="62" spans="23:23">
      <c r="W62" s="163"/>
    </row>
    <row r="63" spans="23:23">
      <c r="W63" s="163"/>
    </row>
    <row r="64" spans="23:23">
      <c r="W64" s="163"/>
    </row>
    <row r="65" spans="23:23">
      <c r="W65" s="163"/>
    </row>
    <row r="66" spans="23:23">
      <c r="W66" s="163"/>
    </row>
    <row r="67" spans="23:23">
      <c r="W67" s="163"/>
    </row>
    <row r="68" spans="23:23">
      <c r="W68" s="163"/>
    </row>
    <row r="69" spans="23:23">
      <c r="W69" s="163"/>
    </row>
  </sheetData>
  <hyperlinks>
    <hyperlink ref="G7"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dimension ref="A1:AS170"/>
  <sheetViews>
    <sheetView zoomScale="80" zoomScaleNormal="80" workbookViewId="0">
      <selection activeCell="J37" sqref="J37"/>
    </sheetView>
  </sheetViews>
  <sheetFormatPr defaultColWidth="11.42578125" defaultRowHeight="12.75"/>
  <cols>
    <col min="1" max="1" width="15.140625" customWidth="1"/>
    <col min="2" max="13" width="13.5703125" customWidth="1"/>
    <col min="24" max="25" width="11.42578125" customWidth="1"/>
    <col min="26" max="31" width="12.85546875" customWidth="1"/>
    <col min="32" max="33" width="11.42578125" customWidth="1"/>
    <col min="34" max="39" width="13.85546875" customWidth="1"/>
  </cols>
  <sheetData>
    <row r="1" spans="1:45" ht="47.25" customHeight="1">
      <c r="B1" s="260" t="s">
        <v>216</v>
      </c>
      <c r="C1" s="260"/>
      <c r="D1" s="260"/>
      <c r="E1" s="260"/>
      <c r="F1" s="260"/>
      <c r="G1" s="260"/>
      <c r="H1" s="260"/>
      <c r="Q1" s="260" t="s">
        <v>215</v>
      </c>
      <c r="R1" s="260"/>
      <c r="S1" s="260"/>
      <c r="T1" s="260"/>
      <c r="U1" s="260"/>
      <c r="V1" s="260"/>
      <c r="W1" s="260"/>
      <c r="X1" s="260"/>
      <c r="Y1" s="260"/>
      <c r="Z1" s="260"/>
    </row>
    <row r="2" spans="1:45" ht="13.5" customHeight="1" thickBot="1">
      <c r="B2" s="260"/>
      <c r="C2" s="260"/>
      <c r="D2" s="260"/>
      <c r="E2" s="260"/>
      <c r="F2" s="260"/>
      <c r="G2" s="260"/>
      <c r="H2" s="260"/>
    </row>
    <row r="3" spans="1:45" ht="13.5" customHeight="1">
      <c r="A3" s="51"/>
      <c r="B3" s="261">
        <v>1990</v>
      </c>
      <c r="C3" s="261">
        <v>2000</v>
      </c>
      <c r="D3" s="261">
        <v>2005</v>
      </c>
      <c r="E3" s="261">
        <v>2006</v>
      </c>
      <c r="F3" s="261">
        <v>2007</v>
      </c>
      <c r="G3" s="261">
        <v>2008</v>
      </c>
      <c r="H3" s="261">
        <v>2009</v>
      </c>
      <c r="I3" s="265">
        <v>2010</v>
      </c>
      <c r="J3" s="263" t="s">
        <v>217</v>
      </c>
      <c r="K3" s="263" t="s">
        <v>220</v>
      </c>
      <c r="L3" s="263" t="s">
        <v>218</v>
      </c>
      <c r="M3" s="266" t="s">
        <v>219</v>
      </c>
    </row>
    <row r="4" spans="1:45" s="39" customFormat="1" ht="82.5" customHeight="1" thickBot="1">
      <c r="A4" s="52"/>
      <c r="B4" s="262">
        <v>1995</v>
      </c>
      <c r="C4" s="262"/>
      <c r="D4" s="262"/>
      <c r="E4" s="262"/>
      <c r="F4" s="262"/>
      <c r="G4" s="262"/>
      <c r="H4" s="262"/>
      <c r="I4" s="264"/>
      <c r="J4" s="269"/>
      <c r="K4" s="270"/>
      <c r="L4" s="264"/>
      <c r="M4" s="267"/>
    </row>
    <row r="5" spans="1:45">
      <c r="A5" s="53" t="s">
        <v>5</v>
      </c>
      <c r="B5" s="54">
        <v>100</v>
      </c>
      <c r="C5" s="55">
        <f>M129</f>
        <v>83.97258036232968</v>
      </c>
      <c r="D5" s="56">
        <f t="shared" ref="D5:I6" si="0">R129</f>
        <v>80.759612413209297</v>
      </c>
      <c r="E5" s="56">
        <f t="shared" si="0"/>
        <v>78.578854552924412</v>
      </c>
      <c r="F5" s="56">
        <f t="shared" si="0"/>
        <v>75.703406805643198</v>
      </c>
      <c r="G5" s="56">
        <f t="shared" si="0"/>
        <v>75.227204396074853</v>
      </c>
      <c r="H5" s="56">
        <f t="shared" si="0"/>
        <v>74.651582029108056</v>
      </c>
      <c r="I5" s="56">
        <f t="shared" si="0"/>
        <v>75.506654925348684</v>
      </c>
      <c r="J5" s="57">
        <f>(W129/C129)^(1/20)-1</f>
        <v>-1.3949264129830663E-2</v>
      </c>
      <c r="K5" s="57">
        <f>((W129/R129)^(1/5))-1</f>
        <v>-1.3361175776598233E-2</v>
      </c>
      <c r="L5" s="237">
        <f>(Eurostat!V96/Eurostat!V143)/(Eurostat!$V$95/Eurostat!$V$111)*100</f>
        <v>98.703339805133723</v>
      </c>
      <c r="M5" s="58">
        <f>Eurostat!V96/Eurostat!V191*1000</f>
        <v>3.2920375058491729</v>
      </c>
      <c r="N5" s="33"/>
      <c r="AD5" s="39"/>
      <c r="AE5" s="39"/>
      <c r="AF5" s="39"/>
      <c r="AG5" s="39"/>
      <c r="AH5" s="39"/>
      <c r="AI5" s="39"/>
      <c r="AJ5" s="39"/>
      <c r="AK5" s="39"/>
      <c r="AL5" s="39"/>
      <c r="AM5" s="39"/>
      <c r="AN5" s="39"/>
      <c r="AO5" s="39"/>
      <c r="AP5" s="39"/>
      <c r="AQ5" s="39"/>
      <c r="AR5" s="39"/>
      <c r="AS5" s="39"/>
    </row>
    <row r="6" spans="1:45" ht="13.5" thickBot="1">
      <c r="A6" s="59" t="s">
        <v>38</v>
      </c>
      <c r="B6" s="60">
        <v>100</v>
      </c>
      <c r="C6" s="61">
        <f>M130</f>
        <v>83.071443996450654</v>
      </c>
      <c r="D6" s="62">
        <f t="shared" si="0"/>
        <v>80.067274254347808</v>
      </c>
      <c r="E6" s="62">
        <f t="shared" si="0"/>
        <v>77.561546023851449</v>
      </c>
      <c r="F6" s="62">
        <f t="shared" si="0"/>
        <v>74.477314065686656</v>
      </c>
      <c r="G6" s="62">
        <f t="shared" si="0"/>
        <v>73.946861986096394</v>
      </c>
      <c r="H6" s="62">
        <f t="shared" si="0"/>
        <v>73.181108958160522</v>
      </c>
      <c r="I6" s="62">
        <f t="shared" si="0"/>
        <v>73.964495098989488</v>
      </c>
      <c r="J6" s="63">
        <f>(W130/C130)^(1/20)-1</f>
        <v>-1.4966127615920533E-2</v>
      </c>
      <c r="K6" s="234">
        <f>((W130/R130)^(1/5))-1</f>
        <v>-1.5731354501258732E-2</v>
      </c>
      <c r="L6" s="238">
        <f>(Eurostat!V95/Eurostat!V111)/(Eurostat!$V$95/Eurostat!$V$111)*100</f>
        <v>100</v>
      </c>
      <c r="M6" s="64">
        <f>Eurostat!V95/Eurostat!V159*1000</f>
        <v>3.5102781544637094</v>
      </c>
      <c r="N6" s="33"/>
      <c r="AD6" s="39"/>
      <c r="AE6" s="39"/>
      <c r="AF6" s="39"/>
      <c r="AG6" s="39"/>
      <c r="AH6" s="39"/>
      <c r="AI6" s="39"/>
      <c r="AJ6" s="39"/>
      <c r="AK6" s="39"/>
      <c r="AL6" s="39"/>
      <c r="AM6" s="39"/>
      <c r="AN6" s="39"/>
      <c r="AO6" s="39"/>
      <c r="AP6" s="39"/>
      <c r="AQ6" s="39"/>
      <c r="AR6" s="39"/>
      <c r="AS6" s="39"/>
    </row>
    <row r="7" spans="1:45">
      <c r="A7" s="65" t="s">
        <v>7</v>
      </c>
      <c r="B7" s="54">
        <v>100</v>
      </c>
      <c r="C7" s="55">
        <f t="shared" ref="C7:C34" si="1">M132</f>
        <v>97.421791217285943</v>
      </c>
      <c r="D7" s="56">
        <f t="shared" ref="D7:D34" si="2">R132</f>
        <v>89.654166787095917</v>
      </c>
      <c r="E7" s="56">
        <f t="shared" ref="E7:E34" si="3">S132</f>
        <v>86.352428894124344</v>
      </c>
      <c r="F7" s="56">
        <f t="shared" ref="F7:F34" si="4">T132</f>
        <v>81.961573699963466</v>
      </c>
      <c r="G7" s="66">
        <f t="shared" ref="G7:I34" si="5">U132</f>
        <v>84.908295350138417</v>
      </c>
      <c r="H7" s="66">
        <f t="shared" si="5"/>
        <v>85.133925324534133</v>
      </c>
      <c r="I7" s="66">
        <f t="shared" si="5"/>
        <v>88.134159653135015</v>
      </c>
      <c r="J7" s="93">
        <f>(W132/C132)^(1/20)-1</f>
        <v>-6.2955986959137844E-3</v>
      </c>
      <c r="K7" s="232">
        <f t="shared" ref="K7:K33" si="6">((W132/R132)^(1/5))-1</f>
        <v>-3.4140552742010222E-3</v>
      </c>
      <c r="L7" s="236">
        <f>(Eurostat!V63/Eurostat!V112)/(Eurostat!$V$95/Eurostat!$V$111)*100</f>
        <v>135.80611978925737</v>
      </c>
      <c r="M7" s="179">
        <f>Eurostat!V63/Eurostat!V160*1000</f>
        <v>5.6737582109806315</v>
      </c>
      <c r="N7" s="33"/>
      <c r="O7" s="33"/>
      <c r="AD7" s="39"/>
      <c r="AE7" s="39"/>
      <c r="AF7" s="39"/>
      <c r="AG7" s="39"/>
      <c r="AH7" s="39"/>
      <c r="AI7" s="39"/>
      <c r="AJ7" s="39"/>
      <c r="AK7" s="39"/>
      <c r="AL7" s="39"/>
      <c r="AM7" s="39"/>
      <c r="AN7" s="39"/>
      <c r="AO7" s="39"/>
      <c r="AP7" s="39"/>
      <c r="AQ7" s="39"/>
      <c r="AR7" s="39"/>
      <c r="AS7" s="39"/>
    </row>
    <row r="8" spans="1:45">
      <c r="A8" s="65" t="s">
        <v>30</v>
      </c>
      <c r="B8" s="67">
        <v>100</v>
      </c>
      <c r="C8" s="68">
        <f t="shared" si="1"/>
        <v>77.052013208304629</v>
      </c>
      <c r="D8" s="69">
        <f t="shared" si="2"/>
        <v>63.338355194686024</v>
      </c>
      <c r="E8" s="69">
        <f t="shared" si="3"/>
        <v>61.140275523266105</v>
      </c>
      <c r="F8" s="69">
        <f t="shared" si="4"/>
        <v>56.515401255134101</v>
      </c>
      <c r="G8" s="70">
        <f t="shared" si="5"/>
        <v>52.628659867012885</v>
      </c>
      <c r="H8" s="70">
        <f t="shared" si="5"/>
        <v>48.705938146611977</v>
      </c>
      <c r="I8" s="70">
        <f t="shared" si="5"/>
        <v>49.236091384575253</v>
      </c>
      <c r="J8" s="94">
        <f t="shared" ref="J8:J34" si="7">(W133/C133)^(1/20)-1</f>
        <v>-3.4806966888092594E-2</v>
      </c>
      <c r="K8" s="232">
        <f t="shared" si="6"/>
        <v>-4.9125156946640658E-2</v>
      </c>
      <c r="L8" s="236">
        <f>(Eurostat!V64/Eurostat!V113)/(Eurostat!$V$95/Eurostat!$V$111)*100</f>
        <v>153.86025413548802</v>
      </c>
      <c r="M8" s="180">
        <f>Eurostat!V64/Eurostat!V161*1000</f>
        <v>2.3574409912595802</v>
      </c>
      <c r="N8" s="33"/>
      <c r="O8" s="33"/>
      <c r="AD8" s="39"/>
      <c r="AE8" s="39"/>
      <c r="AF8" s="39"/>
      <c r="AG8" s="39"/>
      <c r="AH8" s="39"/>
      <c r="AI8" s="39"/>
      <c r="AJ8" s="39"/>
      <c r="AK8" s="39"/>
      <c r="AL8" s="39"/>
      <c r="AM8" s="39"/>
      <c r="AN8" s="39"/>
      <c r="AO8" s="39"/>
      <c r="AP8" s="39"/>
      <c r="AQ8" s="39"/>
      <c r="AR8" s="39"/>
      <c r="AS8" s="39"/>
    </row>
    <row r="9" spans="1:45">
      <c r="A9" s="65" t="s">
        <v>8</v>
      </c>
      <c r="B9" s="67">
        <v>100</v>
      </c>
      <c r="C9" s="68">
        <f t="shared" si="1"/>
        <v>79.261538824914069</v>
      </c>
      <c r="D9" s="69">
        <f t="shared" si="2"/>
        <v>71.168494456615804</v>
      </c>
      <c r="E9" s="69">
        <f t="shared" si="3"/>
        <v>68.036344930023532</v>
      </c>
      <c r="F9" s="69">
        <f t="shared" si="4"/>
        <v>64.293205499847673</v>
      </c>
      <c r="G9" s="70">
        <f t="shared" si="5"/>
        <v>60.986338141747133</v>
      </c>
      <c r="H9" s="70">
        <f t="shared" si="5"/>
        <v>59.858514187978415</v>
      </c>
      <c r="I9" s="70">
        <f t="shared" si="5"/>
        <v>61.606503709793103</v>
      </c>
      <c r="J9" s="94">
        <f t="shared" si="7"/>
        <v>-2.3929183259857045E-2</v>
      </c>
      <c r="K9" s="232">
        <f t="shared" si="6"/>
        <v>-2.8444182109101934E-2</v>
      </c>
      <c r="L9" s="236">
        <f>(Eurostat!V65/Eurostat!V114)/(Eurostat!$V$95/Eurostat!$V$111)*100</f>
        <v>152.64753009768609</v>
      </c>
      <c r="M9" s="180">
        <f>Eurostat!V65/Eurostat!V162*1000</f>
        <v>4.2611398908498703</v>
      </c>
      <c r="N9" s="33"/>
      <c r="O9" s="33"/>
      <c r="AD9" s="39"/>
      <c r="AE9" s="39"/>
      <c r="AF9" s="39"/>
      <c r="AG9" s="39"/>
      <c r="AH9" s="39"/>
      <c r="AI9" s="39"/>
      <c r="AJ9" s="39"/>
      <c r="AK9" s="39"/>
      <c r="AL9" s="39"/>
      <c r="AM9" s="39"/>
      <c r="AN9" s="39"/>
      <c r="AO9" s="39"/>
      <c r="AP9" s="39"/>
      <c r="AQ9" s="39"/>
      <c r="AR9" s="39"/>
      <c r="AS9" s="39"/>
    </row>
    <row r="10" spans="1:45">
      <c r="A10" s="65" t="s">
        <v>9</v>
      </c>
      <c r="B10" s="67">
        <v>100</v>
      </c>
      <c r="C10" s="68">
        <f t="shared" si="1"/>
        <v>85.148723108190822</v>
      </c>
      <c r="D10" s="69">
        <f t="shared" si="2"/>
        <v>79.895566185925432</v>
      </c>
      <c r="E10" s="69">
        <f t="shared" si="3"/>
        <v>82.623522579340076</v>
      </c>
      <c r="F10" s="69">
        <f t="shared" si="4"/>
        <v>79.53111757431958</v>
      </c>
      <c r="G10" s="70">
        <f t="shared" si="5"/>
        <v>75.001387082289085</v>
      </c>
      <c r="H10" s="256">
        <f t="shared" si="5"/>
        <v>81.171657194880439</v>
      </c>
      <c r="I10" s="256">
        <f t="shared" si="5"/>
        <v>78.555897920372558</v>
      </c>
      <c r="J10" s="257">
        <f t="shared" si="7"/>
        <v>-1.1995460845922179E-2</v>
      </c>
      <c r="K10" s="258">
        <f t="shared" si="6"/>
        <v>-3.3762700168475934E-3</v>
      </c>
      <c r="L10" s="236">
        <f>(Eurostat!V66/Eurostat!V115)/(Eurostat!$V$95/Eurostat!$V$111)*100</f>
        <v>78.447658106109301</v>
      </c>
      <c r="M10" s="180">
        <f>Eurostat!V66/Eurostat!V163*1000</f>
        <v>3.4908608140078177</v>
      </c>
      <c r="N10" s="33"/>
      <c r="O10" s="33"/>
      <c r="AD10" s="39"/>
      <c r="AE10" s="39"/>
      <c r="AF10" s="39"/>
      <c r="AG10" s="39"/>
      <c r="AH10" s="39"/>
      <c r="AI10" s="39"/>
      <c r="AJ10" s="39"/>
      <c r="AK10" s="39"/>
      <c r="AL10" s="39"/>
      <c r="AM10" s="39"/>
      <c r="AN10" s="39"/>
      <c r="AO10" s="39"/>
      <c r="AP10" s="39"/>
      <c r="AQ10" s="39"/>
      <c r="AR10" s="39"/>
      <c r="AS10" s="39"/>
    </row>
    <row r="11" spans="1:45">
      <c r="A11" s="65" t="s">
        <v>35</v>
      </c>
      <c r="B11" s="67">
        <v>100</v>
      </c>
      <c r="C11" s="68">
        <f t="shared" si="1"/>
        <v>79.506715277391152</v>
      </c>
      <c r="D11" s="69">
        <f t="shared" si="2"/>
        <v>77.710140738732548</v>
      </c>
      <c r="E11" s="69">
        <f t="shared" si="3"/>
        <v>75.567718201022032</v>
      </c>
      <c r="F11" s="69">
        <f t="shared" si="4"/>
        <v>71.264524607503887</v>
      </c>
      <c r="G11" s="70">
        <f t="shared" si="5"/>
        <v>71.138865360836064</v>
      </c>
      <c r="H11" s="256">
        <f t="shared" si="5"/>
        <v>71.391876060147908</v>
      </c>
      <c r="I11" s="256">
        <f t="shared" si="5"/>
        <v>70.886103542241159</v>
      </c>
      <c r="J11" s="257">
        <f t="shared" si="7"/>
        <v>-1.7057631392911832E-2</v>
      </c>
      <c r="K11" s="258">
        <f t="shared" si="6"/>
        <v>-1.8214345955225197E-2</v>
      </c>
      <c r="L11" s="236">
        <f>(Eurostat!V67/Eurostat!V116)/(Eurostat!$V$95/Eurostat!$V$111)*100</f>
        <v>99.564827087233482</v>
      </c>
      <c r="M11" s="180">
        <f>Eurostat!V67/Eurostat!V164*1000</f>
        <v>4.1086274673325942</v>
      </c>
      <c r="N11" s="33"/>
      <c r="O11" s="33"/>
      <c r="AD11" s="39"/>
      <c r="AE11" s="39"/>
      <c r="AF11" s="39"/>
      <c r="AG11" s="39"/>
      <c r="AH11" s="39"/>
      <c r="AI11" s="39"/>
      <c r="AJ11" s="39"/>
      <c r="AK11" s="39"/>
      <c r="AL11" s="39"/>
      <c r="AM11" s="39"/>
      <c r="AN11" s="39"/>
      <c r="AO11" s="39"/>
      <c r="AP11" s="39"/>
      <c r="AQ11" s="39"/>
      <c r="AR11" s="39"/>
      <c r="AS11" s="39"/>
    </row>
    <row r="12" spans="1:45">
      <c r="A12" s="248" t="s">
        <v>10</v>
      </c>
      <c r="B12" s="67">
        <v>100</v>
      </c>
      <c r="C12" s="68">
        <f t="shared" si="1"/>
        <v>49.332343307717245</v>
      </c>
      <c r="D12" s="69">
        <f t="shared" si="2"/>
        <v>39.116147538679222</v>
      </c>
      <c r="E12" s="69">
        <f t="shared" si="3"/>
        <v>34.647333255188038</v>
      </c>
      <c r="F12" s="69">
        <f t="shared" si="4"/>
        <v>36.005790293130161</v>
      </c>
      <c r="G12" s="70">
        <f t="shared" si="5"/>
        <v>36.212040749410818</v>
      </c>
      <c r="H12" s="256">
        <f t="shared" si="5"/>
        <v>38.082011570224729</v>
      </c>
      <c r="I12" s="256">
        <f t="shared" si="5"/>
        <v>42.92406196049037</v>
      </c>
      <c r="J12" s="257">
        <f t="shared" si="7"/>
        <v>-4.140526209080797E-2</v>
      </c>
      <c r="K12" s="258">
        <f t="shared" si="6"/>
        <v>1.8753109927565292E-2</v>
      </c>
      <c r="L12" s="236">
        <f>(Eurostat!V68/Eurostat!V117)/(Eurostat!$V$95/Eurostat!$V$111)*100</f>
        <v>202.38787922068425</v>
      </c>
      <c r="M12" s="180">
        <f>Eurostat!V68/Eurostat!V165*1000</f>
        <v>4.5525536012631642</v>
      </c>
      <c r="N12" s="33"/>
      <c r="O12" s="33"/>
      <c r="AD12" s="39"/>
      <c r="AE12" s="39"/>
      <c r="AF12" s="39"/>
      <c r="AG12" s="39"/>
      <c r="AH12" s="39"/>
      <c r="AI12" s="39"/>
      <c r="AJ12" s="39"/>
      <c r="AK12" s="39"/>
      <c r="AL12" s="39"/>
      <c r="AM12" s="39"/>
      <c r="AN12" s="39"/>
      <c r="AO12" s="39"/>
      <c r="AP12" s="39"/>
      <c r="AQ12" s="39"/>
      <c r="AR12" s="39"/>
      <c r="AS12" s="39"/>
    </row>
    <row r="13" spans="1:45">
      <c r="A13" s="65" t="s">
        <v>14</v>
      </c>
      <c r="B13" s="67">
        <v>100</v>
      </c>
      <c r="C13" s="68">
        <f t="shared" si="1"/>
        <v>69.01840785286177</v>
      </c>
      <c r="D13" s="69">
        <f t="shared" si="2"/>
        <v>58.005262534782617</v>
      </c>
      <c r="E13" s="69">
        <f t="shared" si="3"/>
        <v>56.124441904339136</v>
      </c>
      <c r="F13" s="69">
        <f t="shared" si="4"/>
        <v>54.991867844001128</v>
      </c>
      <c r="G13" s="70">
        <f t="shared" si="5"/>
        <v>56.449631985694971</v>
      </c>
      <c r="H13" s="256">
        <f t="shared" si="5"/>
        <v>56.817471163203791</v>
      </c>
      <c r="I13" s="256">
        <f t="shared" si="5"/>
        <v>57.762521367667794</v>
      </c>
      <c r="J13" s="257">
        <f t="shared" si="7"/>
        <v>-2.706840455236148E-2</v>
      </c>
      <c r="K13" s="258">
        <f t="shared" si="6"/>
        <v>-8.3836710766793665E-4</v>
      </c>
      <c r="L13" s="236">
        <f>(Eurostat!V69/Eurostat!V118)/(Eurostat!$V$95/Eurostat!$V$111)*100</f>
        <v>75.502613555065452</v>
      </c>
      <c r="M13" s="180">
        <f>Eurostat!V69/Eurostat!V166*1000</f>
        <v>3.3796986204114994</v>
      </c>
      <c r="N13" s="33"/>
      <c r="O13" s="33"/>
      <c r="AD13" s="39"/>
      <c r="AE13" s="39"/>
      <c r="AF13" s="39"/>
      <c r="AG13" s="39"/>
      <c r="AH13" s="39"/>
      <c r="AI13" s="39"/>
      <c r="AJ13" s="39"/>
      <c r="AK13" s="39"/>
      <c r="AL13" s="39"/>
      <c r="AM13" s="39"/>
      <c r="AN13" s="39"/>
      <c r="AO13" s="39"/>
      <c r="AP13" s="39"/>
      <c r="AQ13" s="39"/>
      <c r="AR13" s="39"/>
      <c r="AS13" s="39"/>
    </row>
    <row r="14" spans="1:45">
      <c r="A14" s="65" t="s">
        <v>11</v>
      </c>
      <c r="B14" s="67">
        <v>100</v>
      </c>
      <c r="C14" s="68">
        <f t="shared" si="1"/>
        <v>101.23676004239258</v>
      </c>
      <c r="D14" s="69">
        <f t="shared" si="2"/>
        <v>92.227855735877199</v>
      </c>
      <c r="E14" s="69">
        <f t="shared" si="3"/>
        <v>87.88255709699844</v>
      </c>
      <c r="F14" s="69">
        <f t="shared" si="4"/>
        <v>85.436846484929589</v>
      </c>
      <c r="G14" s="70">
        <f t="shared" si="5"/>
        <v>86.215431200649334</v>
      </c>
      <c r="H14" s="256">
        <f t="shared" si="5"/>
        <v>85.894044553889131</v>
      </c>
      <c r="I14" s="256">
        <f t="shared" si="5"/>
        <v>83.647670203325603</v>
      </c>
      <c r="J14" s="257">
        <f t="shared" si="7"/>
        <v>-8.8880957905900226E-3</v>
      </c>
      <c r="K14" s="258">
        <f t="shared" si="6"/>
        <v>-1.9340256838239589E-2</v>
      </c>
      <c r="L14" s="236">
        <f>(Eurostat!V70/Eurostat!V119)/(Eurostat!$V$95/Eurostat!$V$111)*100</f>
        <v>81.177767581594878</v>
      </c>
      <c r="M14" s="180">
        <f>Eurostat!V70/Eurostat!V167*1000</f>
        <v>2.5511454192693965</v>
      </c>
      <c r="N14" s="33"/>
      <c r="O14" s="33"/>
      <c r="AD14" s="39"/>
      <c r="AE14" s="39"/>
      <c r="AF14" s="39"/>
      <c r="AG14" s="39"/>
      <c r="AH14" s="39"/>
      <c r="AI14" s="39"/>
      <c r="AJ14" s="39"/>
      <c r="AK14" s="39"/>
      <c r="AL14" s="39"/>
      <c r="AM14" s="39"/>
      <c r="AN14" s="39"/>
      <c r="AO14" s="39"/>
      <c r="AP14" s="39"/>
      <c r="AQ14" s="39"/>
      <c r="AR14" s="39"/>
      <c r="AS14" s="39"/>
    </row>
    <row r="15" spans="1:45">
      <c r="A15" s="65" t="s">
        <v>12</v>
      </c>
      <c r="B15" s="67">
        <v>100</v>
      </c>
      <c r="C15" s="68">
        <f t="shared" si="1"/>
        <v>101.55095913888152</v>
      </c>
      <c r="D15" s="69">
        <f t="shared" si="2"/>
        <v>100.70970433677262</v>
      </c>
      <c r="E15" s="69">
        <f t="shared" si="3"/>
        <v>96.952385133818964</v>
      </c>
      <c r="F15" s="69">
        <f t="shared" si="4"/>
        <v>94.848457431598376</v>
      </c>
      <c r="G15" s="70">
        <f t="shared" si="5"/>
        <v>91.157270382979178</v>
      </c>
      <c r="H15" s="256">
        <f t="shared" si="5"/>
        <v>86.956437130526822</v>
      </c>
      <c r="I15" s="256">
        <f t="shared" si="5"/>
        <v>86.93611448076723</v>
      </c>
      <c r="J15" s="257">
        <f t="shared" si="7"/>
        <v>-6.9753909034153683E-3</v>
      </c>
      <c r="K15" s="258">
        <f t="shared" si="6"/>
        <v>-2.8985352901051087E-2</v>
      </c>
      <c r="L15" s="236">
        <f>(Eurostat!V71/Eurostat!V120)/(Eurostat!$V$95/Eurostat!$V$111)*100</f>
        <v>80.482005962468264</v>
      </c>
      <c r="M15" s="180">
        <f>Eurostat!V71/Eurostat!V168*1000</f>
        <v>2.831632666374075</v>
      </c>
      <c r="N15" s="33"/>
      <c r="O15" s="33"/>
      <c r="AD15" s="39"/>
      <c r="AE15" s="39"/>
      <c r="AF15" s="39"/>
      <c r="AG15" s="39"/>
      <c r="AH15" s="39"/>
      <c r="AI15" s="39"/>
      <c r="AJ15" s="39"/>
      <c r="AK15" s="39"/>
      <c r="AL15" s="39"/>
      <c r="AM15" s="39"/>
      <c r="AN15" s="39"/>
      <c r="AO15" s="39"/>
      <c r="AP15" s="39"/>
      <c r="AQ15" s="39"/>
      <c r="AR15" s="39"/>
      <c r="AS15" s="39"/>
    </row>
    <row r="16" spans="1:45">
      <c r="A16" s="65" t="s">
        <v>13</v>
      </c>
      <c r="B16" s="67">
        <v>100</v>
      </c>
      <c r="C16" s="68">
        <f t="shared" si="1"/>
        <v>93.254776983750034</v>
      </c>
      <c r="D16" s="69">
        <f t="shared" si="2"/>
        <v>92.385463246328285</v>
      </c>
      <c r="E16" s="69">
        <f t="shared" si="3"/>
        <v>88.999175423135142</v>
      </c>
      <c r="F16" s="69">
        <f t="shared" si="4"/>
        <v>86.148248113860788</v>
      </c>
      <c r="G16" s="70">
        <f t="shared" si="5"/>
        <v>86.72875084351061</v>
      </c>
      <c r="H16" s="256">
        <f t="shared" si="5"/>
        <v>85.606630452600086</v>
      </c>
      <c r="I16" s="256">
        <f t="shared" si="5"/>
        <v>86.998100650797028</v>
      </c>
      <c r="J16" s="257">
        <f t="shared" si="7"/>
        <v>-6.9400011489304525E-3</v>
      </c>
      <c r="K16" s="258">
        <f t="shared" si="6"/>
        <v>-1.194475919976512E-2</v>
      </c>
      <c r="L16" s="236">
        <f>(Eurostat!V72/Eurostat!V121)/(Eurostat!$V$95/Eurostat!$V$111)*100</f>
        <v>109.59239653550232</v>
      </c>
      <c r="M16" s="180">
        <f>Eurostat!V72/Eurostat!V169*1000</f>
        <v>4.1514504703545345</v>
      </c>
      <c r="N16" s="33"/>
      <c r="O16" s="33"/>
      <c r="AD16" s="39"/>
      <c r="AE16" s="39"/>
      <c r="AF16" s="39"/>
      <c r="AG16" s="39"/>
      <c r="AH16" s="39"/>
      <c r="AI16" s="39"/>
      <c r="AJ16" s="39"/>
      <c r="AK16" s="39"/>
      <c r="AL16" s="39"/>
      <c r="AM16" s="39"/>
      <c r="AN16" s="39"/>
      <c r="AO16" s="39"/>
      <c r="AP16" s="39"/>
      <c r="AQ16" s="39"/>
      <c r="AR16" s="39"/>
      <c r="AS16" s="39"/>
    </row>
    <row r="17" spans="1:45">
      <c r="A17" s="65" t="s">
        <v>15</v>
      </c>
      <c r="B17" s="67">
        <v>100</v>
      </c>
      <c r="C17" s="68">
        <f t="shared" si="1"/>
        <v>97.419194891910422</v>
      </c>
      <c r="D17" s="69">
        <f t="shared" si="2"/>
        <v>99.48295199221694</v>
      </c>
      <c r="E17" s="69">
        <f t="shared" si="3"/>
        <v>96.51270516280519</v>
      </c>
      <c r="F17" s="69">
        <f t="shared" si="4"/>
        <v>94.0169308470863</v>
      </c>
      <c r="G17" s="70">
        <f t="shared" si="5"/>
        <v>93.321185870517965</v>
      </c>
      <c r="H17" s="256">
        <f t="shared" si="5"/>
        <v>92.402882878061604</v>
      </c>
      <c r="I17" s="256">
        <f t="shared" si="5"/>
        <v>93.719516102006594</v>
      </c>
      <c r="J17" s="257">
        <f t="shared" si="7"/>
        <v>-3.237933330229481E-3</v>
      </c>
      <c r="K17" s="258">
        <f t="shared" si="6"/>
        <v>-1.1865017364520392E-2</v>
      </c>
      <c r="L17" s="236">
        <f>(Eurostat!V73/Eurostat!V122)/(Eurostat!$V$95/Eurostat!$V$111)*100</f>
        <v>82.342791322980631</v>
      </c>
      <c r="M17" s="180">
        <f>Eurostat!V73/Eurostat!V170*1000</f>
        <v>2.9087511754990789</v>
      </c>
      <c r="N17" s="33"/>
      <c r="O17" s="33"/>
      <c r="AD17" s="39"/>
      <c r="AE17" s="39"/>
      <c r="AF17" s="39"/>
      <c r="AG17" s="39"/>
      <c r="AH17" s="39"/>
      <c r="AI17" s="39"/>
      <c r="AJ17" s="39"/>
      <c r="AK17" s="39"/>
      <c r="AL17" s="39"/>
      <c r="AM17" s="39"/>
      <c r="AN17" s="39"/>
      <c r="AO17" s="39"/>
      <c r="AP17" s="39"/>
      <c r="AQ17" s="39"/>
      <c r="AR17" s="39"/>
      <c r="AS17" s="39"/>
    </row>
    <row r="18" spans="1:45">
      <c r="A18" s="259" t="s">
        <v>16</v>
      </c>
      <c r="B18" s="67">
        <v>100</v>
      </c>
      <c r="C18" s="68">
        <f t="shared" si="1"/>
        <v>99.312712977974414</v>
      </c>
      <c r="D18" s="69">
        <f t="shared" si="2"/>
        <v>89.196490106345351</v>
      </c>
      <c r="E18" s="69">
        <f t="shared" si="3"/>
        <v>88.992550362740729</v>
      </c>
      <c r="F18" s="69">
        <f t="shared" si="4"/>
        <v>88.434430078677678</v>
      </c>
      <c r="G18" s="70">
        <f t="shared" si="5"/>
        <v>89.872955716116891</v>
      </c>
      <c r="H18" s="256">
        <f t="shared" si="5"/>
        <v>89.278438471184216</v>
      </c>
      <c r="I18" s="256">
        <f t="shared" si="5"/>
        <v>85.533536912744779</v>
      </c>
      <c r="J18" s="257">
        <f t="shared" si="7"/>
        <v>-7.7826393274937899E-3</v>
      </c>
      <c r="K18" s="258">
        <f t="shared" si="6"/>
        <v>-8.3515596515332247E-3</v>
      </c>
      <c r="L18" s="236">
        <f>(Eurostat!V74/Eurostat!V123)/(Eurostat!$V$95/Eurostat!$V$111)*100</f>
        <v>97.334234431092881</v>
      </c>
      <c r="M18" s="180">
        <f>Eurostat!V74/Eurostat!V171*1000</f>
        <v>3.3829423505286083</v>
      </c>
      <c r="N18" s="33"/>
      <c r="O18" s="33"/>
      <c r="AD18" s="39"/>
      <c r="AE18" s="39"/>
      <c r="AF18" s="39"/>
      <c r="AG18" s="39"/>
      <c r="AH18" s="39"/>
      <c r="AI18" s="39"/>
      <c r="AJ18" s="39"/>
      <c r="AK18" s="39"/>
      <c r="AL18" s="39"/>
      <c r="AM18" s="39"/>
      <c r="AN18" s="39"/>
      <c r="AO18" s="39"/>
      <c r="AP18" s="39"/>
      <c r="AQ18" s="39"/>
      <c r="AR18" s="39"/>
      <c r="AS18" s="39"/>
    </row>
    <row r="19" spans="1:45">
      <c r="A19" s="259" t="s">
        <v>17</v>
      </c>
      <c r="B19" s="67">
        <v>100</v>
      </c>
      <c r="C19" s="68">
        <f t="shared" si="1"/>
        <v>67.711012104252006</v>
      </c>
      <c r="D19" s="69">
        <f t="shared" si="2"/>
        <v>54.649312656299841</v>
      </c>
      <c r="E19" s="69">
        <f t="shared" si="3"/>
        <v>50.700181538587749</v>
      </c>
      <c r="F19" s="69">
        <f t="shared" si="4"/>
        <v>47.629636428000168</v>
      </c>
      <c r="G19" s="70">
        <f t="shared" si="5"/>
        <v>47.505125506870129</v>
      </c>
      <c r="H19" s="256">
        <f t="shared" si="5"/>
        <v>54.423181786235951</v>
      </c>
      <c r="I19" s="256">
        <f t="shared" si="5"/>
        <v>57.242610676951102</v>
      </c>
      <c r="J19" s="257">
        <f t="shared" si="7"/>
        <v>-2.7508147242088943E-2</v>
      </c>
      <c r="K19" s="258">
        <f t="shared" si="6"/>
        <v>9.3155068624217741E-3</v>
      </c>
      <c r="L19" s="236">
        <f>(Eurostat!V75/Eurostat!V124)/(Eurostat!$V$95/Eurostat!$V$111)*100</f>
        <v>112.80813936084652</v>
      </c>
      <c r="M19" s="180">
        <f>Eurostat!V75/Eurostat!V172*1000</f>
        <v>2.0183474813354008</v>
      </c>
      <c r="N19" s="33"/>
      <c r="O19" s="33"/>
      <c r="AD19" s="39"/>
      <c r="AE19" s="39"/>
      <c r="AF19" s="39"/>
      <c r="AG19" s="39"/>
      <c r="AH19" s="39"/>
      <c r="AI19" s="39"/>
      <c r="AJ19" s="39"/>
      <c r="AK19" s="39"/>
      <c r="AL19" s="39"/>
      <c r="AM19" s="39"/>
      <c r="AN19" s="39"/>
      <c r="AO19" s="39"/>
      <c r="AP19" s="39"/>
      <c r="AQ19" s="39"/>
      <c r="AR19" s="39"/>
      <c r="AS19" s="39"/>
    </row>
    <row r="20" spans="1:45">
      <c r="A20" s="259" t="s">
        <v>18</v>
      </c>
      <c r="B20" s="67">
        <v>100</v>
      </c>
      <c r="C20" s="68">
        <f t="shared" si="1"/>
        <v>56.734401869667813</v>
      </c>
      <c r="D20" s="69">
        <f t="shared" si="2"/>
        <v>47.873068509204039</v>
      </c>
      <c r="E20" s="69">
        <f t="shared" si="3"/>
        <v>43.602425980315466</v>
      </c>
      <c r="F20" s="69">
        <f t="shared" si="4"/>
        <v>42.928266969246373</v>
      </c>
      <c r="G20" s="70">
        <f t="shared" si="5"/>
        <v>41.856487336822283</v>
      </c>
      <c r="H20" s="256">
        <f t="shared" si="5"/>
        <v>44.76571881528043</v>
      </c>
      <c r="I20" s="256">
        <f t="shared" si="5"/>
        <v>35.523587612337195</v>
      </c>
      <c r="J20" s="257">
        <f t="shared" si="7"/>
        <v>-5.0432502192615081E-2</v>
      </c>
      <c r="K20" s="258">
        <f t="shared" si="6"/>
        <v>-5.7925798484531388E-2</v>
      </c>
      <c r="L20" s="236">
        <f>(Eurostat!V76/Eurostat!V125)/(Eurostat!$V$95/Eurostat!$V$111)*100</f>
        <v>103.76924469118025</v>
      </c>
      <c r="M20" s="180">
        <f>Eurostat!V76/Eurostat!V173*1000</f>
        <v>2.0618562894577082</v>
      </c>
      <c r="N20" s="33"/>
      <c r="O20" s="247"/>
      <c r="AD20" s="39"/>
      <c r="AE20" s="39"/>
      <c r="AF20" s="39"/>
      <c r="AG20" s="39"/>
      <c r="AH20" s="39"/>
      <c r="AI20" s="39"/>
      <c r="AJ20" s="39"/>
      <c r="AK20" s="39"/>
      <c r="AL20" s="39"/>
      <c r="AM20" s="39"/>
      <c r="AN20" s="39"/>
      <c r="AO20" s="39"/>
      <c r="AP20" s="39"/>
      <c r="AQ20" s="39"/>
      <c r="AR20" s="39"/>
      <c r="AS20" s="39"/>
    </row>
    <row r="21" spans="1:45">
      <c r="A21" s="259" t="s">
        <v>36</v>
      </c>
      <c r="B21" s="67">
        <v>100</v>
      </c>
      <c r="C21" s="68">
        <f t="shared" si="1"/>
        <v>63.059420055128356</v>
      </c>
      <c r="D21" s="69">
        <f t="shared" si="2"/>
        <v>70.105483532265566</v>
      </c>
      <c r="E21" s="69">
        <f t="shared" si="3"/>
        <v>65.701822280515145</v>
      </c>
      <c r="F21" s="69">
        <f t="shared" si="4"/>
        <v>60.413730299101978</v>
      </c>
      <c r="G21" s="70">
        <f t="shared" si="5"/>
        <v>59.987685331805963</v>
      </c>
      <c r="H21" s="256">
        <f t="shared" si="5"/>
        <v>59.60519028487402</v>
      </c>
      <c r="I21" s="256">
        <f t="shared" si="5"/>
        <v>61.904826492493633</v>
      </c>
      <c r="J21" s="257">
        <f t="shared" si="7"/>
        <v>-2.3693399306717211E-2</v>
      </c>
      <c r="K21" s="258">
        <f t="shared" si="6"/>
        <v>-2.4573602940860084E-2</v>
      </c>
      <c r="L21" s="236">
        <f>(Eurostat!V77/Eurostat!V126)/(Eurostat!$V$95/Eurostat!$V$111)*100</f>
        <v>96.721457697122375</v>
      </c>
      <c r="M21" s="180">
        <f>Eurostat!V77/Eurostat!V174*1000</f>
        <v>9.2776646895029735</v>
      </c>
      <c r="N21" s="33"/>
      <c r="O21" s="33"/>
      <c r="AD21" s="39"/>
      <c r="AE21" s="39"/>
      <c r="AF21" s="39"/>
      <c r="AG21" s="39"/>
      <c r="AH21" s="39"/>
      <c r="AI21" s="39"/>
      <c r="AJ21" s="39"/>
      <c r="AK21" s="39"/>
      <c r="AL21" s="39"/>
      <c r="AM21" s="39"/>
      <c r="AN21" s="39"/>
      <c r="AO21" s="39"/>
      <c r="AP21" s="39"/>
      <c r="AQ21" s="39"/>
      <c r="AR21" s="39"/>
      <c r="AS21" s="39"/>
    </row>
    <row r="22" spans="1:45">
      <c r="A22" s="259" t="s">
        <v>19</v>
      </c>
      <c r="B22" s="67">
        <v>100</v>
      </c>
      <c r="C22" s="68">
        <f t="shared" si="1"/>
        <v>84.438220088938749</v>
      </c>
      <c r="D22" s="69">
        <f t="shared" si="2"/>
        <v>75.395652823705845</v>
      </c>
      <c r="E22" s="69">
        <f t="shared" si="3"/>
        <v>71.993975497587613</v>
      </c>
      <c r="F22" s="69">
        <f t="shared" si="4"/>
        <v>70.522147084178343</v>
      </c>
      <c r="G22" s="70">
        <f t="shared" si="5"/>
        <v>69.508190654024588</v>
      </c>
      <c r="H22" s="256">
        <f>V147</f>
        <v>70.544030619024014</v>
      </c>
      <c r="I22" s="256">
        <f>W147</f>
        <v>71.382171092752372</v>
      </c>
      <c r="J22" s="257">
        <f t="shared" si="7"/>
        <v>-1.6714833385864547E-2</v>
      </c>
      <c r="K22" s="258">
        <f t="shared" si="6"/>
        <v>-1.0880669578821722E-2</v>
      </c>
      <c r="L22" s="236">
        <f>(Eurostat!V78/Eurostat!V127)/(Eurostat!$V$95/Eurostat!$V$111)*100</f>
        <v>114.54243892596733</v>
      </c>
      <c r="M22" s="180">
        <f>Eurostat!V78/Eurostat!V175*1000</f>
        <v>2.5940842337435859</v>
      </c>
      <c r="N22" s="33"/>
      <c r="O22" s="33"/>
      <c r="AD22" s="39"/>
      <c r="AE22" s="39"/>
      <c r="AF22" s="39"/>
      <c r="AG22" s="39"/>
      <c r="AH22" s="39"/>
      <c r="AI22" s="39"/>
      <c r="AJ22" s="39"/>
      <c r="AK22" s="39"/>
      <c r="AL22" s="39"/>
      <c r="AM22" s="39"/>
      <c r="AN22" s="39"/>
      <c r="AO22" s="39"/>
      <c r="AP22" s="39"/>
      <c r="AQ22" s="39"/>
      <c r="AR22" s="39"/>
      <c r="AS22" s="39"/>
    </row>
    <row r="23" spans="1:45">
      <c r="A23" s="259" t="s">
        <v>20</v>
      </c>
      <c r="B23" s="67">
        <v>100</v>
      </c>
      <c r="C23" s="68">
        <f t="shared" si="1"/>
        <v>83.238024039072727</v>
      </c>
      <c r="D23" s="69">
        <f t="shared" si="2"/>
        <v>96.566526496645793</v>
      </c>
      <c r="E23" s="69">
        <f t="shared" si="3"/>
        <v>87.957284324827413</v>
      </c>
      <c r="F23" s="69">
        <f t="shared" si="4"/>
        <v>89.486549760726348</v>
      </c>
      <c r="G23" s="70">
        <f t="shared" si="5"/>
        <v>85.662206474095981</v>
      </c>
      <c r="H23" s="256">
        <f t="shared" si="5"/>
        <v>82.224792620238745</v>
      </c>
      <c r="I23" s="256">
        <f t="shared" si="5"/>
        <v>81.089578825675972</v>
      </c>
      <c r="J23" s="257">
        <f t="shared" si="7"/>
        <v>-1.0426054483108071E-2</v>
      </c>
      <c r="K23" s="258">
        <f t="shared" si="6"/>
        <v>-3.4332340653445703E-2</v>
      </c>
      <c r="L23" s="236">
        <f>(Eurostat!V79/Eurostat!V128)/(Eurostat!$V$95/Eurostat!$V$111)*100</f>
        <v>75.505108974215943</v>
      </c>
      <c r="M23" s="180">
        <f>Eurostat!V79/Eurostat!V176*1000</f>
        <v>2.1985076211713146</v>
      </c>
      <c r="N23" s="33"/>
      <c r="O23" s="33"/>
      <c r="AD23" s="39"/>
      <c r="AE23" s="39"/>
      <c r="AF23" s="39"/>
      <c r="AG23" s="39"/>
      <c r="AH23" s="39"/>
      <c r="AI23" s="39"/>
      <c r="AJ23" s="39"/>
      <c r="AK23" s="39"/>
      <c r="AL23" s="39"/>
      <c r="AM23" s="39"/>
      <c r="AN23" s="39"/>
      <c r="AO23" s="39"/>
      <c r="AP23" s="39"/>
      <c r="AQ23" s="39"/>
      <c r="AR23" s="39"/>
      <c r="AS23" s="39"/>
    </row>
    <row r="24" spans="1:45">
      <c r="A24" s="259" t="s">
        <v>21</v>
      </c>
      <c r="B24" s="67">
        <v>100</v>
      </c>
      <c r="C24" s="68">
        <f t="shared" si="1"/>
        <v>83.679455185846209</v>
      </c>
      <c r="D24" s="69">
        <f t="shared" si="2"/>
        <v>84.462768115827132</v>
      </c>
      <c r="E24" s="69">
        <f t="shared" si="3"/>
        <v>79.393518676615813</v>
      </c>
      <c r="F24" s="69">
        <f t="shared" si="4"/>
        <v>81.836269793847634</v>
      </c>
      <c r="G24" s="70">
        <f t="shared" si="5"/>
        <v>78.531591038309884</v>
      </c>
      <c r="H24" s="70">
        <f t="shared" si="5"/>
        <v>79.158586482953453</v>
      </c>
      <c r="I24" s="70">
        <f t="shared" si="5"/>
        <v>82.912104517073232</v>
      </c>
      <c r="J24" s="94">
        <f t="shared" si="7"/>
        <v>-9.3256994633017509E-3</v>
      </c>
      <c r="K24" s="232">
        <f t="shared" si="6"/>
        <v>-3.699093094890249E-3</v>
      </c>
      <c r="L24" s="236">
        <f>(Eurostat!V80/Eurostat!V129)/(Eurostat!$V$95/Eurostat!$V$111)*100</f>
        <v>112.3877318219739</v>
      </c>
      <c r="M24" s="180">
        <f>Eurostat!V80/Eurostat!V177*1000</f>
        <v>5.2442870399491666</v>
      </c>
      <c r="N24" s="33"/>
      <c r="O24" s="33"/>
      <c r="AD24" s="39"/>
      <c r="AE24" s="39"/>
      <c r="AF24" s="39"/>
      <c r="AG24" s="39"/>
      <c r="AH24" s="39"/>
      <c r="AI24" s="39"/>
      <c r="AJ24" s="39"/>
      <c r="AK24" s="39"/>
      <c r="AL24" s="39"/>
      <c r="AM24" s="39"/>
      <c r="AN24" s="39"/>
      <c r="AO24" s="39"/>
      <c r="AP24" s="39"/>
      <c r="AQ24" s="39"/>
      <c r="AR24" s="39"/>
      <c r="AS24" s="39"/>
    </row>
    <row r="25" spans="1:45">
      <c r="A25" s="259" t="s">
        <v>22</v>
      </c>
      <c r="B25" s="67">
        <v>100</v>
      </c>
      <c r="C25" s="68">
        <f t="shared" si="1"/>
        <v>88.13268692092781</v>
      </c>
      <c r="D25" s="69">
        <f t="shared" si="2"/>
        <v>95.59767062160131</v>
      </c>
      <c r="E25" s="69">
        <f t="shared" si="3"/>
        <v>92.446878179095307</v>
      </c>
      <c r="F25" s="69">
        <f t="shared" si="4"/>
        <v>88.254011498926985</v>
      </c>
      <c r="G25" s="70">
        <f t="shared" si="5"/>
        <v>87.533394771728084</v>
      </c>
      <c r="H25" s="70">
        <f t="shared" si="5"/>
        <v>86.084055446055302</v>
      </c>
      <c r="I25" s="70">
        <f t="shared" si="5"/>
        <v>89.67487418165706</v>
      </c>
      <c r="J25" s="94">
        <f t="shared" si="7"/>
        <v>-5.4341595266984566E-3</v>
      </c>
      <c r="K25" s="232">
        <f t="shared" si="6"/>
        <v>-1.2710102334594242E-2</v>
      </c>
      <c r="L25" s="236">
        <f>(Eurostat!V81/Eurostat!V130)/(Eurostat!$V$95/Eurostat!$V$111)*100</f>
        <v>93.38927606268831</v>
      </c>
      <c r="M25" s="180">
        <f>Eurostat!V81/Eurostat!V178*1000</f>
        <v>4.1333494123785561</v>
      </c>
      <c r="N25" s="33"/>
      <c r="O25" s="33"/>
      <c r="AD25" s="39"/>
      <c r="AE25" s="39"/>
      <c r="AF25" s="39"/>
      <c r="AG25" s="39"/>
      <c r="AH25" s="39"/>
      <c r="AI25" s="39"/>
      <c r="AJ25" s="39"/>
      <c r="AK25" s="39"/>
      <c r="AL25" s="39"/>
      <c r="AM25" s="39"/>
      <c r="AN25" s="39"/>
      <c r="AO25" s="39"/>
      <c r="AP25" s="39"/>
      <c r="AQ25" s="39"/>
      <c r="AR25" s="39"/>
      <c r="AS25" s="39"/>
    </row>
    <row r="26" spans="1:45">
      <c r="A26" s="259" t="s">
        <v>23</v>
      </c>
      <c r="B26" s="67">
        <v>100</v>
      </c>
      <c r="C26" s="68">
        <f t="shared" si="1"/>
        <v>59.822642653310879</v>
      </c>
      <c r="D26" s="69">
        <f t="shared" si="2"/>
        <v>53.258616914054912</v>
      </c>
      <c r="E26" s="69">
        <f t="shared" si="3"/>
        <v>52.732729653522426</v>
      </c>
      <c r="F26" s="69">
        <f t="shared" si="4"/>
        <v>49.150491615489337</v>
      </c>
      <c r="G26" s="70">
        <f t="shared" si="5"/>
        <v>47.507451140203926</v>
      </c>
      <c r="H26" s="70">
        <f t="shared" si="5"/>
        <v>45.005277764683882</v>
      </c>
      <c r="I26" s="70">
        <f t="shared" si="5"/>
        <v>46.229820404806084</v>
      </c>
      <c r="J26" s="94">
        <f t="shared" si="7"/>
        <v>-3.7842631177793296E-2</v>
      </c>
      <c r="K26" s="232">
        <f t="shared" si="6"/>
        <v>-2.7910024735672057E-2</v>
      </c>
      <c r="L26" s="236">
        <f>(Eurostat!V82/Eurostat!V131)/(Eurostat!$V$95/Eurostat!$V$111)*100</f>
        <v>121.34893949773378</v>
      </c>
      <c r="M26" s="180">
        <f>Eurostat!V82/Eurostat!V179*1000</f>
        <v>2.6646873822373056</v>
      </c>
      <c r="N26" s="33"/>
      <c r="O26" s="33"/>
      <c r="AD26" s="39"/>
      <c r="AE26" s="39"/>
      <c r="AF26" s="39"/>
      <c r="AG26" s="39"/>
      <c r="AH26" s="39"/>
      <c r="AI26" s="39"/>
      <c r="AJ26" s="39"/>
      <c r="AK26" s="39"/>
      <c r="AL26" s="39"/>
      <c r="AM26" s="39"/>
      <c r="AN26" s="39"/>
      <c r="AO26" s="39"/>
      <c r="AP26" s="39"/>
      <c r="AQ26" s="39"/>
      <c r="AR26" s="39"/>
      <c r="AS26" s="39"/>
    </row>
    <row r="27" spans="1:45">
      <c r="A27" s="259" t="s">
        <v>24</v>
      </c>
      <c r="B27" s="67">
        <v>100</v>
      </c>
      <c r="C27" s="68">
        <f t="shared" si="1"/>
        <v>106.00655822203025</v>
      </c>
      <c r="D27" s="69">
        <f t="shared" si="2"/>
        <v>111.02431822227649</v>
      </c>
      <c r="E27" s="69">
        <f t="shared" si="3"/>
        <v>102.60970439117374</v>
      </c>
      <c r="F27" s="69">
        <f t="shared" si="4"/>
        <v>102.50564149399479</v>
      </c>
      <c r="G27" s="70">
        <f t="shared" si="5"/>
        <v>98.354932443670265</v>
      </c>
      <c r="H27" s="70">
        <f t="shared" si="5"/>
        <v>100.17997576514659</v>
      </c>
      <c r="I27" s="70">
        <f t="shared" si="5"/>
        <v>96.600417255331536</v>
      </c>
      <c r="J27" s="94">
        <f t="shared" si="7"/>
        <v>-1.7278617933449425E-3</v>
      </c>
      <c r="K27" s="232">
        <f t="shared" si="6"/>
        <v>-2.7449464150286818E-2</v>
      </c>
      <c r="L27" s="236">
        <f>(Eurostat!V83/Eurostat!V132)/(Eurostat!$V$95/Eurostat!$V$111)*100</f>
        <v>81.690209465579358</v>
      </c>
      <c r="M27" s="180">
        <f>Eurostat!V83/Eurostat!V180*1000</f>
        <v>2.2912819701001523</v>
      </c>
      <c r="N27" s="33"/>
      <c r="O27" s="33"/>
      <c r="AD27" s="39"/>
      <c r="AE27" s="39"/>
      <c r="AF27" s="39"/>
      <c r="AG27" s="39"/>
      <c r="AH27" s="39"/>
      <c r="AI27" s="39"/>
      <c r="AJ27" s="39"/>
      <c r="AK27" s="39"/>
      <c r="AL27" s="39"/>
      <c r="AM27" s="39"/>
      <c r="AN27" s="39"/>
      <c r="AO27" s="39"/>
      <c r="AP27" s="39"/>
      <c r="AQ27" s="39"/>
      <c r="AR27" s="39"/>
      <c r="AS27" s="39"/>
    </row>
    <row r="28" spans="1:45">
      <c r="A28" s="259" t="s">
        <v>31</v>
      </c>
      <c r="B28" s="67">
        <v>100</v>
      </c>
      <c r="C28" s="68">
        <f t="shared" si="1"/>
        <v>67.196556673752852</v>
      </c>
      <c r="D28" s="69">
        <f t="shared" si="2"/>
        <v>54.361915859103448</v>
      </c>
      <c r="E28" s="69">
        <f t="shared" si="3"/>
        <v>52.269858736457429</v>
      </c>
      <c r="F28" s="69">
        <f t="shared" si="4"/>
        <v>48.880987288013422</v>
      </c>
      <c r="G28" s="70">
        <f t="shared" si="5"/>
        <v>45.444954667589741</v>
      </c>
      <c r="H28" s="70">
        <f t="shared" si="5"/>
        <v>42.649751767105897</v>
      </c>
      <c r="I28" s="70">
        <f t="shared" si="5"/>
        <v>43.611600546628367</v>
      </c>
      <c r="J28" s="94">
        <f t="shared" si="7"/>
        <v>-4.0643325773029981E-2</v>
      </c>
      <c r="K28" s="232">
        <f t="shared" si="6"/>
        <v>-4.311123758420532E-2</v>
      </c>
      <c r="L28" s="236">
        <f>(Eurostat!V84/Eurostat!V133)/(Eurostat!$V$95/Eurostat!$V$111)*100</f>
        <v>102.13694361703214</v>
      </c>
      <c r="M28" s="180">
        <f>Eurostat!V84/Eurostat!V181*1000</f>
        <v>1.6637634209301886</v>
      </c>
      <c r="N28" s="33"/>
      <c r="O28" s="33"/>
      <c r="AD28" s="39"/>
      <c r="AE28" s="39"/>
      <c r="AF28" s="39"/>
      <c r="AG28" s="39"/>
      <c r="AH28" s="39"/>
      <c r="AI28" s="39"/>
      <c r="AJ28" s="39"/>
      <c r="AK28" s="39"/>
      <c r="AL28" s="39"/>
      <c r="AM28" s="39"/>
      <c r="AN28" s="39"/>
      <c r="AO28" s="39"/>
      <c r="AP28" s="39"/>
      <c r="AQ28" s="39"/>
      <c r="AR28" s="39"/>
      <c r="AS28" s="39"/>
    </row>
    <row r="29" spans="1:45">
      <c r="A29" s="259" t="s">
        <v>25</v>
      </c>
      <c r="B29" s="67">
        <v>100</v>
      </c>
      <c r="C29" s="68">
        <f t="shared" si="1"/>
        <v>90.708133042954486</v>
      </c>
      <c r="D29" s="69">
        <f t="shared" si="2"/>
        <v>86.274454584988447</v>
      </c>
      <c r="E29" s="69">
        <f t="shared" si="3"/>
        <v>81.841497590885069</v>
      </c>
      <c r="F29" s="69">
        <f t="shared" si="4"/>
        <v>76.663805027053741</v>
      </c>
      <c r="G29" s="70">
        <f t="shared" si="5"/>
        <v>78.252922611996652</v>
      </c>
      <c r="H29" s="70">
        <f t="shared" si="5"/>
        <v>77.917682169671636</v>
      </c>
      <c r="I29" s="70">
        <f t="shared" si="5"/>
        <v>78.544001057048405</v>
      </c>
      <c r="J29" s="94">
        <f t="shared" si="7"/>
        <v>-1.2002942779748449E-2</v>
      </c>
      <c r="K29" s="232">
        <f t="shared" si="6"/>
        <v>-1.8599760487098438E-2</v>
      </c>
      <c r="L29" s="236">
        <f>(Eurostat!V85/Eurostat!V134)/(Eurostat!$V$95/Eurostat!$V$111)*100</f>
        <v>119.22036489583493</v>
      </c>
      <c r="M29" s="180">
        <f>Eurostat!V85/Eurostat!V182*1000</f>
        <v>3.5486493246623314</v>
      </c>
      <c r="N29" s="33"/>
      <c r="O29" s="33"/>
      <c r="AD29" s="39"/>
      <c r="AE29" s="39"/>
      <c r="AF29" s="39"/>
      <c r="AG29" s="39"/>
      <c r="AH29" s="39"/>
      <c r="AI29" s="39"/>
      <c r="AJ29" s="39"/>
      <c r="AK29" s="39"/>
      <c r="AL29" s="39"/>
      <c r="AM29" s="39"/>
      <c r="AN29" s="39"/>
      <c r="AO29" s="39"/>
      <c r="AP29" s="39"/>
      <c r="AQ29" s="39"/>
      <c r="AR29" s="39"/>
      <c r="AS29" s="39"/>
    </row>
    <row r="30" spans="1:45">
      <c r="A30" s="259" t="s">
        <v>26</v>
      </c>
      <c r="B30" s="67">
        <v>100</v>
      </c>
      <c r="C30" s="68">
        <f t="shared" si="1"/>
        <v>72.96298147565102</v>
      </c>
      <c r="D30" s="69">
        <f t="shared" si="2"/>
        <v>60.994234812474701</v>
      </c>
      <c r="E30" s="69">
        <f t="shared" si="3"/>
        <v>55.797820263656227</v>
      </c>
      <c r="F30" s="69">
        <f t="shared" si="4"/>
        <v>47.766226463173894</v>
      </c>
      <c r="G30" s="70">
        <f t="shared" si="5"/>
        <v>46.450595453605636</v>
      </c>
      <c r="H30" s="70">
        <f t="shared" si="5"/>
        <v>44.608269919370898</v>
      </c>
      <c r="I30" s="70">
        <f t="shared" si="5"/>
        <v>45.65784301288474</v>
      </c>
      <c r="J30" s="94">
        <f t="shared" si="7"/>
        <v>-3.8441371092715837E-2</v>
      </c>
      <c r="K30" s="232">
        <f t="shared" si="6"/>
        <v>-5.6275302833948659E-2</v>
      </c>
      <c r="L30" s="236">
        <f>(Eurostat!V86/Eurostat!V135)/(Eurostat!$V$95/Eurostat!$V$111)*100</f>
        <v>128.40626025492156</v>
      </c>
      <c r="M30" s="180">
        <f>Eurostat!V86/Eurostat!V183*1000</f>
        <v>3.3036401424904493</v>
      </c>
      <c r="N30" s="33"/>
      <c r="O30" s="33"/>
      <c r="AD30" s="39"/>
      <c r="AE30" s="39"/>
      <c r="AF30" s="39"/>
      <c r="AG30" s="39"/>
      <c r="AH30" s="39"/>
      <c r="AI30" s="39"/>
      <c r="AJ30" s="39"/>
      <c r="AK30" s="39"/>
      <c r="AL30" s="39"/>
      <c r="AM30" s="39"/>
      <c r="AN30" s="39"/>
      <c r="AO30" s="39"/>
      <c r="AP30" s="39"/>
      <c r="AQ30" s="39"/>
      <c r="AR30" s="39"/>
      <c r="AS30" s="39"/>
    </row>
    <row r="31" spans="1:45">
      <c r="A31" s="259" t="s">
        <v>27</v>
      </c>
      <c r="B31" s="67">
        <v>100</v>
      </c>
      <c r="C31" s="68">
        <f t="shared" si="1"/>
        <v>92.902778535488153</v>
      </c>
      <c r="D31" s="69">
        <f t="shared" si="2"/>
        <v>86.89453884398894</v>
      </c>
      <c r="E31" s="69">
        <f t="shared" si="3"/>
        <v>90.763566177574688</v>
      </c>
      <c r="F31" s="69">
        <f t="shared" si="4"/>
        <v>85.264907805811603</v>
      </c>
      <c r="G31" s="70">
        <f t="shared" si="5"/>
        <v>81.608692528042752</v>
      </c>
      <c r="H31" s="70">
        <f t="shared" si="5"/>
        <v>84.198056381694855</v>
      </c>
      <c r="I31" s="70">
        <f t="shared" si="5"/>
        <v>87.407174012704743</v>
      </c>
      <c r="J31" s="94">
        <f t="shared" si="7"/>
        <v>-6.7070478831678937E-3</v>
      </c>
      <c r="K31" s="232">
        <f t="shared" si="6"/>
        <v>1.1771274041307844E-3</v>
      </c>
      <c r="L31" s="236">
        <f>(Eurostat!V87/Eurostat!V136)/(Eurostat!$V$95/Eurostat!$V$111)*100</f>
        <v>171.02787585509503</v>
      </c>
      <c r="M31" s="180">
        <f>Eurostat!V87/Eurostat!V184*1000</f>
        <v>6.9099326217100598</v>
      </c>
      <c r="N31" s="33"/>
      <c r="O31" s="33"/>
      <c r="AD31" s="39"/>
      <c r="AE31" s="39"/>
      <c r="AF31" s="39"/>
      <c r="AG31" s="39"/>
      <c r="AH31" s="39"/>
      <c r="AI31" s="39"/>
      <c r="AJ31" s="39"/>
      <c r="AK31" s="39"/>
      <c r="AL31" s="39"/>
      <c r="AM31" s="39"/>
      <c r="AN31" s="39"/>
      <c r="AO31" s="39"/>
      <c r="AP31" s="39"/>
      <c r="AQ31" s="39"/>
      <c r="AR31" s="39"/>
      <c r="AS31" s="39"/>
    </row>
    <row r="32" spans="1:45" ht="14.25" customHeight="1">
      <c r="A32" s="259" t="s">
        <v>28</v>
      </c>
      <c r="B32" s="67">
        <v>100</v>
      </c>
      <c r="C32" s="68">
        <f t="shared" si="1"/>
        <v>81.868959527063851</v>
      </c>
      <c r="D32" s="69">
        <f t="shared" si="2"/>
        <v>77.826417533840001</v>
      </c>
      <c r="E32" s="69">
        <f t="shared" si="3"/>
        <v>72.766587805529156</v>
      </c>
      <c r="F32" s="69">
        <f t="shared" si="4"/>
        <v>70.15867031263474</v>
      </c>
      <c r="G32" s="70">
        <f t="shared" si="5"/>
        <v>70.206849854034829</v>
      </c>
      <c r="H32" s="70">
        <f t="shared" si="5"/>
        <v>67.633587565359392</v>
      </c>
      <c r="I32" s="70">
        <f t="shared" si="5"/>
        <v>71.544805366810209</v>
      </c>
      <c r="J32" s="94">
        <f t="shared" si="7"/>
        <v>-1.6602940557176704E-2</v>
      </c>
      <c r="K32" s="232">
        <f t="shared" si="6"/>
        <v>-1.6690548992860488E-2</v>
      </c>
      <c r="L32" s="236">
        <f>(Eurostat!V88/Eurostat!V137)/(Eurostat!$V$95/Eurostat!$V$111)*100</f>
        <v>126.00205904567636</v>
      </c>
      <c r="M32" s="180">
        <f>Eurostat!V88/Eurostat!V185*1000</f>
        <v>5.4976713691783958</v>
      </c>
      <c r="N32" s="33"/>
      <c r="O32" s="33"/>
      <c r="AD32" s="39"/>
      <c r="AE32" s="39"/>
      <c r="AF32" s="39"/>
      <c r="AG32" s="39"/>
      <c r="AH32" s="39"/>
      <c r="AI32" s="39"/>
      <c r="AJ32" s="39"/>
      <c r="AK32" s="39"/>
      <c r="AL32" s="39"/>
      <c r="AM32" s="39"/>
      <c r="AN32" s="39"/>
      <c r="AO32" s="39"/>
      <c r="AP32" s="39"/>
      <c r="AQ32" s="39"/>
      <c r="AR32" s="39"/>
      <c r="AS32" s="39"/>
    </row>
    <row r="33" spans="1:45" ht="14.25" customHeight="1">
      <c r="A33" s="259" t="s">
        <v>0</v>
      </c>
      <c r="B33" s="67">
        <v>100</v>
      </c>
      <c r="C33" s="68">
        <f t="shared" si="1"/>
        <v>84.802778157682937</v>
      </c>
      <c r="D33" s="69">
        <f t="shared" si="2"/>
        <v>74.132753392844478</v>
      </c>
      <c r="E33" s="69">
        <f t="shared" si="3"/>
        <v>71.271882475446162</v>
      </c>
      <c r="F33" s="69">
        <f t="shared" si="4"/>
        <v>66.490199529671017</v>
      </c>
      <c r="G33" s="70">
        <f t="shared" si="5"/>
        <v>66.333195730813969</v>
      </c>
      <c r="H33" s="256">
        <f t="shared" si="5"/>
        <v>65.767072438532367</v>
      </c>
      <c r="I33" s="256">
        <f t="shared" si="5"/>
        <v>65.887162825947669</v>
      </c>
      <c r="J33" s="94">
        <f>(W158/C158)^(1/20)-1</f>
        <v>-2.064523582344191E-2</v>
      </c>
      <c r="K33" s="232">
        <f t="shared" si="6"/>
        <v>-2.3306864877540856E-2</v>
      </c>
      <c r="L33" s="236">
        <f>(Eurostat!V89/Eurostat!V138)/(Eurostat!$V$95/Eurostat!$V$111)*100</f>
        <v>86.907374484960158</v>
      </c>
      <c r="M33" s="180">
        <f>Eurostat!V89/Eurostat!V186*1000</f>
        <v>3.4280092582964166</v>
      </c>
      <c r="N33" s="47"/>
      <c r="O33" s="33"/>
      <c r="P33" s="3"/>
      <c r="Q33" s="3"/>
      <c r="R33" s="3"/>
      <c r="S33" s="3"/>
      <c r="T33" s="3"/>
      <c r="U33" s="3"/>
      <c r="AD33" s="39"/>
      <c r="AE33" s="39"/>
      <c r="AF33" s="39"/>
      <c r="AG33" s="39"/>
      <c r="AH33" s="39"/>
      <c r="AI33" s="39"/>
      <c r="AJ33" s="39"/>
      <c r="AK33" s="39"/>
      <c r="AL33" s="39"/>
      <c r="AM33" s="39"/>
      <c r="AN33" s="39"/>
      <c r="AO33" s="39"/>
      <c r="AP33" s="39"/>
      <c r="AQ33" s="39"/>
      <c r="AR33" s="39"/>
      <c r="AS33" s="39"/>
    </row>
    <row r="34" spans="1:45">
      <c r="A34" s="259" t="s">
        <v>32</v>
      </c>
      <c r="B34" s="67">
        <v>100</v>
      </c>
      <c r="C34" s="68">
        <f t="shared" si="1"/>
        <v>97.977343943321955</v>
      </c>
      <c r="D34" s="69">
        <f t="shared" si="2"/>
        <v>87.578073053437109</v>
      </c>
      <c r="E34" s="69">
        <f t="shared" si="3"/>
        <v>90.285890834635197</v>
      </c>
      <c r="F34" s="69">
        <f t="shared" si="4"/>
        <v>92.740797813392675</v>
      </c>
      <c r="G34" s="70">
        <f t="shared" si="5"/>
        <v>90.996531295188248</v>
      </c>
      <c r="H34" s="256">
        <f t="shared" si="5"/>
        <v>95.387436619786001</v>
      </c>
      <c r="I34" s="256">
        <f t="shared" si="5"/>
        <v>93.52763964863594</v>
      </c>
      <c r="J34" s="94">
        <f t="shared" si="7"/>
        <v>-3.3400686270426139E-3</v>
      </c>
      <c r="K34" s="232">
        <f>((W159/R159)^(1/5))-1</f>
        <v>1.3232047839987882E-2</v>
      </c>
      <c r="L34" s="236">
        <f>(Eurostat!V90/Eurostat!V139)/(Eurostat!$V$95/Eurostat!$V$111)*100</f>
        <v>85.482254474642048</v>
      </c>
      <c r="M34" s="180">
        <f>Eurostat!V90/Eurostat!V187*1000</f>
        <v>1.4733333377433968</v>
      </c>
      <c r="N34" s="33"/>
      <c r="O34" s="33"/>
      <c r="AD34" s="39"/>
      <c r="AE34" s="39"/>
      <c r="AF34" s="39"/>
      <c r="AG34" s="39"/>
      <c r="AH34" s="39"/>
      <c r="AI34" s="39"/>
      <c r="AJ34" s="39"/>
      <c r="AK34" s="39"/>
      <c r="AL34" s="39"/>
      <c r="AM34" s="39"/>
      <c r="AN34" s="39"/>
      <c r="AO34" s="39"/>
      <c r="AP34" s="39"/>
      <c r="AQ34" s="39"/>
      <c r="AR34" s="39"/>
      <c r="AS34" s="39"/>
    </row>
    <row r="35" spans="1:45">
      <c r="A35" s="259" t="s">
        <v>34</v>
      </c>
      <c r="B35" s="67">
        <v>100</v>
      </c>
      <c r="C35" s="68">
        <f t="shared" ref="C35:C36" si="8">M161</f>
        <v>84.55896113159325</v>
      </c>
      <c r="D35" s="69">
        <f t="shared" ref="D35:E36" si="9">R161</f>
        <v>78.766332441177795</v>
      </c>
      <c r="E35" s="69">
        <f t="shared" si="9"/>
        <v>78.108873097699629</v>
      </c>
      <c r="F35" s="69">
        <f t="shared" ref="F35:I36" si="10">T161</f>
        <v>77.066668263244594</v>
      </c>
      <c r="G35" s="70">
        <f t="shared" si="10"/>
        <v>83.211660170376106</v>
      </c>
      <c r="H35" s="256">
        <f t="shared" si="10"/>
        <v>80.512318580223805</v>
      </c>
      <c r="I35" s="256">
        <f t="shared" si="10"/>
        <v>92.814237780590318</v>
      </c>
      <c r="J35" s="94">
        <f>(W161/C161)^(1/20)-1</f>
        <v>-3.7215644299454231E-3</v>
      </c>
      <c r="K35" s="232">
        <f>((W161/R161)^(1/5))-1</f>
        <v>3.3367493002149029E-2</v>
      </c>
      <c r="L35" s="236">
        <f>(Eurostat!V92/Eurostat!V141)/(Eurostat!$V$95/Eurostat!$V$111)*100</f>
        <v>108.19660776131906</v>
      </c>
      <c r="M35" s="180">
        <f>Eurostat!V92/Eurostat!V189*1000</f>
        <v>6.8978236585203696</v>
      </c>
      <c r="N35" s="33"/>
      <c r="O35" s="247"/>
      <c r="AD35" s="39"/>
      <c r="AE35" s="39"/>
      <c r="AF35" s="39"/>
      <c r="AG35" s="39"/>
      <c r="AH35" s="39"/>
      <c r="AI35" s="39"/>
      <c r="AJ35" s="39"/>
      <c r="AK35" s="39"/>
      <c r="AL35" s="39"/>
      <c r="AM35" s="39"/>
      <c r="AN35" s="39"/>
      <c r="AO35" s="39"/>
      <c r="AP35" s="39"/>
      <c r="AQ35" s="39"/>
      <c r="AR35" s="39"/>
      <c r="AS35" s="39"/>
    </row>
    <row r="36" spans="1:45" ht="13.5" thickBot="1">
      <c r="A36" s="71" t="s">
        <v>61</v>
      </c>
      <c r="B36" s="67">
        <v>100</v>
      </c>
      <c r="C36" s="68">
        <f t="shared" si="8"/>
        <v>94.218341274929102</v>
      </c>
      <c r="D36" s="69">
        <f t="shared" si="9"/>
        <v>90.305011123155793</v>
      </c>
      <c r="E36" s="69">
        <f t="shared" si="9"/>
        <v>91.017901650629057</v>
      </c>
      <c r="F36" s="69">
        <f t="shared" si="10"/>
        <v>83.90622563545304</v>
      </c>
      <c r="G36" s="70">
        <f t="shared" si="10"/>
        <v>85.542928292994475</v>
      </c>
      <c r="H36" s="70">
        <f t="shared" si="10"/>
        <v>87.670567882448552</v>
      </c>
      <c r="I36" s="70">
        <f t="shared" si="10"/>
        <v>83.226875022834136</v>
      </c>
      <c r="J36" s="94">
        <f>(W162/C162)^(1/20)-1</f>
        <v>-9.1379861602485235E-3</v>
      </c>
      <c r="K36" s="232">
        <f>((W162/R162)^(1/5))-1</f>
        <v>-1.6192005052786285E-2</v>
      </c>
      <c r="L36" s="236">
        <f>(Eurostat!V93/Eurostat!V142)/(Eurostat!$V$95/Eurostat!$V$111)*100</f>
        <v>68.709716754692067</v>
      </c>
      <c r="M36" s="181">
        <f>Eurostat!V93/Eurostat!V190*1000</f>
        <v>3.5378482330538419</v>
      </c>
      <c r="N36" s="33"/>
      <c r="O36" s="33"/>
      <c r="AD36" s="39"/>
      <c r="AE36" s="39"/>
      <c r="AF36" s="39"/>
      <c r="AG36" s="39"/>
      <c r="AH36" s="39"/>
      <c r="AI36" s="39"/>
      <c r="AJ36" s="39"/>
      <c r="AK36" s="39"/>
      <c r="AL36" s="39"/>
      <c r="AM36" s="39"/>
      <c r="AN36" s="39"/>
      <c r="AO36" s="39"/>
      <c r="AP36" s="39"/>
      <c r="AQ36" s="39"/>
      <c r="AR36" s="39"/>
      <c r="AS36" s="39"/>
    </row>
    <row r="37" spans="1:45">
      <c r="A37" s="182" t="s">
        <v>190</v>
      </c>
      <c r="B37" s="54">
        <v>100</v>
      </c>
      <c r="C37" s="56">
        <f t="shared" ref="C37:C38" si="11">M163</f>
        <v>87.439945648186807</v>
      </c>
      <c r="D37" s="56">
        <f t="shared" ref="D37:D38" si="12">R163</f>
        <v>86.605709687399994</v>
      </c>
      <c r="E37" s="56">
        <f t="shared" ref="E37:E38" si="13">S163</f>
        <v>85.365831117042674</v>
      </c>
      <c r="F37" s="56">
        <f t="shared" ref="F37:F38" si="14">T163</f>
        <v>84.003309579259096</v>
      </c>
      <c r="G37" s="56">
        <f t="shared" ref="G37:G38" si="15">U163</f>
        <v>83.811083414146864</v>
      </c>
      <c r="H37" s="56">
        <f t="shared" ref="H37:I38" si="16">V163</f>
        <v>85.093232730965866</v>
      </c>
      <c r="I37" s="66">
        <f>W163</f>
        <v>85.684106286726347</v>
      </c>
      <c r="J37" s="57">
        <f>(W163/C163)^(1/20)-1</f>
        <v>-7.695379538256053E-3</v>
      </c>
      <c r="K37" s="93">
        <f>((W163/R163)^(1/5))-1</f>
        <v>-2.1373913750313278E-3</v>
      </c>
      <c r="L37" s="92">
        <f>(IEA!W5/IEA!W7)/(Eurostat!$V$95/Eurostat!$V$111)*100</f>
        <v>129.53131129489958</v>
      </c>
      <c r="M37" s="180">
        <f>IEA!W5/IEA!W8</f>
        <v>1.8632109473437455</v>
      </c>
      <c r="N37" s="33"/>
      <c r="AD37" s="39"/>
      <c r="AE37" s="39"/>
      <c r="AF37" s="39"/>
      <c r="AG37" s="39"/>
      <c r="AH37" s="39"/>
      <c r="AI37" s="39"/>
      <c r="AJ37" s="39"/>
      <c r="AK37" s="39"/>
      <c r="AL37" s="39"/>
      <c r="AM37" s="39"/>
      <c r="AN37" s="39"/>
      <c r="AO37" s="39"/>
      <c r="AP37" s="39"/>
      <c r="AQ37" s="39"/>
      <c r="AR37" s="39"/>
      <c r="AS37" s="39"/>
    </row>
    <row r="38" spans="1:45">
      <c r="A38" s="183" t="s">
        <v>195</v>
      </c>
      <c r="B38" s="67">
        <v>100</v>
      </c>
      <c r="C38" s="69">
        <f t="shared" si="11"/>
        <v>101.31975880331498</v>
      </c>
      <c r="D38" s="69">
        <f t="shared" si="12"/>
        <v>97.82658185342386</v>
      </c>
      <c r="E38" s="69">
        <f t="shared" si="13"/>
        <v>94.292061531579947</v>
      </c>
      <c r="F38" s="69">
        <f t="shared" si="14"/>
        <v>94.07773606450111</v>
      </c>
      <c r="G38" s="69">
        <f t="shared" si="15"/>
        <v>92.480821504283782</v>
      </c>
      <c r="H38" s="69">
        <f t="shared" si="16"/>
        <v>90.845295005944493</v>
      </c>
      <c r="I38" s="70">
        <f t="shared" si="16"/>
        <v>87.476891513407452</v>
      </c>
      <c r="J38" s="63">
        <f t="shared" ref="J38:J43" si="17">(W164/C164)^(1/20)-1</f>
        <v>-6.667449486430721E-3</v>
      </c>
      <c r="K38" s="94">
        <f t="shared" ref="K38:K43" si="18">((W164/R164)^(1/5))-1</f>
        <v>-2.2116107521042538E-2</v>
      </c>
      <c r="L38" s="166">
        <f>(IEA!W9/IEA!W11)/(Eurostat!$V$95/Eurostat!$V$111)*100</f>
        <v>171.61763498730733</v>
      </c>
      <c r="M38" s="180">
        <f>IEA!W9/IEA!W12</f>
        <v>0.66741711612063315</v>
      </c>
      <c r="N38" s="33"/>
      <c r="AD38" s="39"/>
      <c r="AE38" s="39"/>
      <c r="AF38" s="39"/>
      <c r="AG38" s="39"/>
      <c r="AH38" s="39"/>
      <c r="AI38" s="39"/>
      <c r="AJ38" s="39"/>
      <c r="AK38" s="39"/>
      <c r="AL38" s="39"/>
      <c r="AM38" s="39"/>
      <c r="AN38" s="39"/>
      <c r="AO38" s="39"/>
      <c r="AP38" s="39"/>
      <c r="AQ38" s="39"/>
      <c r="AR38" s="39"/>
      <c r="AS38" s="39"/>
    </row>
    <row r="39" spans="1:45">
      <c r="A39" s="183" t="s">
        <v>202</v>
      </c>
      <c r="B39" s="67">
        <v>101</v>
      </c>
      <c r="C39" s="69">
        <f t="shared" ref="C39:C43" si="19">M165</f>
        <v>121.51240696571395</v>
      </c>
      <c r="D39" s="69">
        <f t="shared" ref="D39:D43" si="20">R165</f>
        <v>132.5280779844889</v>
      </c>
      <c r="E39" s="69">
        <f t="shared" ref="E39:E43" si="21">S165</f>
        <v>130.87857045971234</v>
      </c>
      <c r="F39" s="69">
        <f t="shared" ref="F39:F43" si="22">T165</f>
        <v>126.2847283284227</v>
      </c>
      <c r="G39" s="69">
        <f t="shared" ref="G39:G43" si="23">U165</f>
        <v>129.10800604900766</v>
      </c>
      <c r="H39" s="69">
        <f t="shared" ref="H39:I43" si="24">V165</f>
        <v>132.97187701115487</v>
      </c>
      <c r="I39" s="70">
        <f t="shared" si="24"/>
        <v>133.02921228802361</v>
      </c>
      <c r="J39" s="63">
        <f t="shared" si="17"/>
        <v>1.4372229423341709E-2</v>
      </c>
      <c r="K39" s="94">
        <f t="shared" si="18"/>
        <v>7.5512758016582637E-4</v>
      </c>
      <c r="L39" s="166">
        <f>(IEA!W13/IEA!W15)/(Eurostat!$V$95/Eurostat!$V$111)*100</f>
        <v>180.02352368999698</v>
      </c>
      <c r="M39" s="180">
        <f>IEA!W13/IEA!W16</f>
        <v>2.961577943980056</v>
      </c>
      <c r="N39" s="33"/>
      <c r="AD39" s="39"/>
      <c r="AE39" s="39"/>
      <c r="AF39" s="39"/>
      <c r="AG39" s="39"/>
      <c r="AH39" s="39"/>
      <c r="AI39" s="39"/>
      <c r="AJ39" s="39"/>
      <c r="AK39" s="39"/>
      <c r="AL39" s="39"/>
      <c r="AM39" s="39"/>
      <c r="AN39" s="39"/>
      <c r="AO39" s="39"/>
      <c r="AP39" s="39"/>
      <c r="AQ39" s="39"/>
      <c r="AR39" s="39"/>
      <c r="AS39" s="39"/>
    </row>
    <row r="40" spans="1:45">
      <c r="A40" s="183" t="s">
        <v>203</v>
      </c>
      <c r="B40" s="67">
        <v>102</v>
      </c>
      <c r="C40" s="69">
        <f t="shared" si="19"/>
        <v>54.287310636490993</v>
      </c>
      <c r="D40" s="69">
        <f t="shared" si="20"/>
        <v>51.338685478584623</v>
      </c>
      <c r="E40" s="69">
        <f t="shared" si="21"/>
        <v>49.940304640286016</v>
      </c>
      <c r="F40" s="69">
        <f t="shared" si="22"/>
        <v>46.308378270475693</v>
      </c>
      <c r="G40" s="69">
        <f t="shared" si="23"/>
        <v>43.92287157226837</v>
      </c>
      <c r="H40" s="69">
        <f t="shared" si="24"/>
        <v>43.652765553513412</v>
      </c>
      <c r="I40" s="70">
        <f t="shared" si="24"/>
        <v>42.523556953595687</v>
      </c>
      <c r="J40" s="63">
        <f t="shared" si="17"/>
        <v>-4.1854466932848E-2</v>
      </c>
      <c r="K40" s="94">
        <f t="shared" si="18"/>
        <v>-3.6976315942149118E-2</v>
      </c>
      <c r="L40" s="166">
        <f>(IEA!W17/IEA!W19)/(Eurostat!$V$95/Eurostat!$V$111)*100</f>
        <v>179.92594585321757</v>
      </c>
      <c r="M40" s="180">
        <f>IEA!W17/IEA!W20</f>
        <v>1.8068784051970834</v>
      </c>
      <c r="N40" s="33"/>
      <c r="AD40" s="39"/>
      <c r="AE40" s="39"/>
      <c r="AF40" s="39"/>
      <c r="AG40" s="39"/>
      <c r="AH40" s="39"/>
      <c r="AI40" s="39"/>
      <c r="AJ40" s="39"/>
      <c r="AK40" s="39"/>
      <c r="AL40" s="39"/>
      <c r="AM40" s="39"/>
      <c r="AN40" s="39"/>
      <c r="AO40" s="39"/>
      <c r="AP40" s="39"/>
      <c r="AQ40" s="39"/>
      <c r="AR40" s="39"/>
      <c r="AS40" s="39"/>
    </row>
    <row r="41" spans="1:45">
      <c r="A41" s="183" t="s">
        <v>198</v>
      </c>
      <c r="B41" s="67">
        <v>103</v>
      </c>
      <c r="C41" s="69">
        <f t="shared" si="19"/>
        <v>84.847963844508712</v>
      </c>
      <c r="D41" s="69">
        <f t="shared" si="20"/>
        <v>71.456575197409336</v>
      </c>
      <c r="E41" s="69">
        <f t="shared" si="21"/>
        <v>68.724495906228526</v>
      </c>
      <c r="F41" s="69">
        <f t="shared" si="22"/>
        <v>66.119856176276969</v>
      </c>
      <c r="G41" s="69">
        <f t="shared" si="23"/>
        <v>65.882880569857988</v>
      </c>
      <c r="H41" s="69">
        <f t="shared" si="24"/>
        <v>65.121495547986015</v>
      </c>
      <c r="I41" s="70">
        <f t="shared" si="24"/>
        <v>61.401823761222673</v>
      </c>
      <c r="J41" s="63">
        <f t="shared" si="17"/>
        <v>-2.4091583393700433E-2</v>
      </c>
      <c r="K41" s="94">
        <f t="shared" si="18"/>
        <v>-2.9874735853427259E-2</v>
      </c>
      <c r="L41" s="166">
        <f>(IEA!W21/IEA!W23)/(Eurostat!$V$95/Eurostat!$V$111)*100</f>
        <v>128.30965073554444</v>
      </c>
      <c r="M41" s="180">
        <f>IEA!W21/IEA!W24</f>
        <v>0.59156745862298665</v>
      </c>
      <c r="N41" s="33"/>
      <c r="AD41" s="39"/>
      <c r="AE41" s="39"/>
      <c r="AF41" s="39"/>
      <c r="AG41" s="39"/>
      <c r="AH41" s="39"/>
      <c r="AI41" s="39"/>
      <c r="AJ41" s="39"/>
      <c r="AK41" s="39"/>
      <c r="AL41" s="39"/>
      <c r="AM41" s="39"/>
      <c r="AN41" s="39"/>
      <c r="AO41" s="39"/>
      <c r="AP41" s="39"/>
      <c r="AQ41" s="39"/>
      <c r="AR41" s="39"/>
      <c r="AS41" s="39"/>
    </row>
    <row r="42" spans="1:45">
      <c r="A42" s="183" t="s">
        <v>204</v>
      </c>
      <c r="B42" s="67">
        <v>104</v>
      </c>
      <c r="C42" s="69">
        <f t="shared" si="19"/>
        <v>146.59250651952092</v>
      </c>
      <c r="D42" s="69">
        <f t="shared" si="20"/>
        <v>106.52203664533096</v>
      </c>
      <c r="E42" s="69">
        <f t="shared" si="21"/>
        <v>98.04463522332469</v>
      </c>
      <c r="F42" s="69">
        <f t="shared" si="22"/>
        <v>90.080390579709629</v>
      </c>
      <c r="G42" s="69">
        <f t="shared" si="23"/>
        <v>85.498812052459556</v>
      </c>
      <c r="H42" s="69">
        <f t="shared" si="24"/>
        <v>92.680136623641403</v>
      </c>
      <c r="I42" s="70">
        <f t="shared" si="24"/>
        <v>89.023691040489851</v>
      </c>
      <c r="J42" s="63">
        <f t="shared" si="17"/>
        <v>-5.7965179963629376E-3</v>
      </c>
      <c r="K42" s="94">
        <f t="shared" si="18"/>
        <v>-3.5253465762640879E-2</v>
      </c>
      <c r="L42" s="166">
        <f>(IEA!W25/IEA!W27)/(Eurostat!$V$95/Eurostat!$V$111)*100</f>
        <v>49.145456973374458</v>
      </c>
      <c r="M42" s="180">
        <f>IEA!W25/IEA!W28</f>
        <v>1</v>
      </c>
      <c r="N42" s="33"/>
      <c r="AD42" s="39"/>
      <c r="AE42" s="39"/>
      <c r="AF42" s="39"/>
      <c r="AG42" s="39"/>
      <c r="AH42" s="39"/>
      <c r="AI42" s="39"/>
      <c r="AJ42" s="39"/>
      <c r="AK42" s="39"/>
      <c r="AL42" s="39"/>
      <c r="AM42" s="39"/>
      <c r="AN42" s="39"/>
      <c r="AO42" s="39"/>
      <c r="AP42" s="39"/>
      <c r="AQ42" s="39"/>
      <c r="AR42" s="39"/>
      <c r="AS42" s="39"/>
    </row>
    <row r="43" spans="1:45" ht="13.5" thickBot="1">
      <c r="A43" s="184" t="s">
        <v>200</v>
      </c>
      <c r="B43" s="60">
        <v>105</v>
      </c>
      <c r="C43" s="62">
        <f t="shared" si="19"/>
        <v>84.71461766362377</v>
      </c>
      <c r="D43" s="62">
        <f t="shared" si="20"/>
        <v>76.74009858717568</v>
      </c>
      <c r="E43" s="62">
        <f t="shared" si="21"/>
        <v>74.037655829233145</v>
      </c>
      <c r="F43" s="62">
        <f t="shared" si="22"/>
        <v>73.927483879999983</v>
      </c>
      <c r="G43" s="62">
        <f t="shared" si="23"/>
        <v>72.289698649239938</v>
      </c>
      <c r="H43" s="62">
        <f t="shared" si="24"/>
        <v>71.24524483964727</v>
      </c>
      <c r="I43" s="233">
        <f t="shared" si="24"/>
        <v>70.795830686162375</v>
      </c>
      <c r="J43" s="234">
        <f t="shared" si="17"/>
        <v>-1.7120257726118138E-2</v>
      </c>
      <c r="K43" s="95">
        <f t="shared" si="18"/>
        <v>-1.5995542372933103E-2</v>
      </c>
      <c r="L43" s="91">
        <f>(IEA!W29/IEA!W31)/(Eurostat!$V$95/Eurostat!$V$111)*100</f>
        <v>118.67521463816158</v>
      </c>
      <c r="M43" s="181">
        <f>IEA!W29/IEA!W32</f>
        <v>7.1468833639676248</v>
      </c>
      <c r="N43" s="33"/>
      <c r="AD43" s="39"/>
      <c r="AE43" s="39"/>
      <c r="AF43" s="39"/>
      <c r="AG43" s="39"/>
      <c r="AH43" s="39"/>
      <c r="AI43" s="39"/>
      <c r="AJ43" s="39"/>
      <c r="AK43" s="39"/>
      <c r="AL43" s="39"/>
      <c r="AM43" s="39"/>
      <c r="AN43" s="39"/>
      <c r="AO43" s="39"/>
      <c r="AP43" s="39"/>
      <c r="AQ43" s="39"/>
      <c r="AR43" s="39"/>
      <c r="AS43" s="39"/>
    </row>
    <row r="44" spans="1:45">
      <c r="A44" s="170"/>
      <c r="B44" s="171"/>
      <c r="C44" s="172"/>
      <c r="D44" s="172"/>
      <c r="E44" s="172"/>
      <c r="F44" s="172"/>
      <c r="G44" s="172"/>
      <c r="H44" s="172"/>
      <c r="I44" s="173"/>
      <c r="J44" s="173"/>
      <c r="K44" s="174"/>
      <c r="L44" s="175"/>
      <c r="N44" s="33"/>
      <c r="AD44" s="39"/>
      <c r="AE44" s="39"/>
      <c r="AF44" s="39"/>
      <c r="AG44" s="39"/>
      <c r="AH44" s="39"/>
      <c r="AI44" s="39"/>
      <c r="AJ44" s="39"/>
      <c r="AK44" s="39"/>
      <c r="AL44" s="39"/>
      <c r="AM44" s="39"/>
      <c r="AN44" s="39"/>
      <c r="AO44" s="39"/>
      <c r="AP44" s="39"/>
      <c r="AQ44" s="39"/>
      <c r="AR44" s="39"/>
      <c r="AS44" s="39"/>
    </row>
    <row r="45" spans="1:45">
      <c r="A45" s="3" t="s">
        <v>201</v>
      </c>
    </row>
    <row r="46" spans="1:45">
      <c r="B46" s="44"/>
      <c r="C46" s="44"/>
      <c r="D46" s="44"/>
      <c r="E46" s="44"/>
      <c r="F46" s="44"/>
      <c r="G46" s="44"/>
      <c r="H46" s="44"/>
    </row>
    <row r="47" spans="1:45">
      <c r="B47" s="3"/>
      <c r="C47" s="3"/>
      <c r="D47" s="3"/>
      <c r="E47" s="3"/>
      <c r="F47" s="3"/>
      <c r="G47" s="3"/>
      <c r="H47" s="3"/>
    </row>
    <row r="48" spans="1:45">
      <c r="A48" s="44" t="s">
        <v>222</v>
      </c>
    </row>
    <row r="50" spans="1:39">
      <c r="A50" s="45" t="s">
        <v>223</v>
      </c>
      <c r="B50" s="45"/>
      <c r="C50" s="45"/>
      <c r="D50" s="45"/>
      <c r="E50" s="45"/>
      <c r="F50" s="45"/>
      <c r="G50" s="45"/>
      <c r="H50" s="45"/>
      <c r="I50" s="45"/>
      <c r="J50" s="45"/>
    </row>
    <row r="51" spans="1:39">
      <c r="A51" s="45" t="s">
        <v>184</v>
      </c>
      <c r="B51" s="46"/>
      <c r="C51" s="46"/>
      <c r="D51" s="46"/>
      <c r="E51" s="46"/>
      <c r="F51" s="46"/>
      <c r="G51" s="46"/>
      <c r="H51" s="46"/>
      <c r="I51" s="46"/>
      <c r="J51" s="46"/>
    </row>
    <row r="55" spans="1:39" s="6" customFormat="1" ht="15" customHeight="1">
      <c r="A55" s="5"/>
      <c r="B55" s="4"/>
      <c r="C55" s="4"/>
      <c r="D55" s="4"/>
      <c r="E55" s="4"/>
      <c r="F55" s="4"/>
      <c r="G55" s="4"/>
      <c r="H55" s="4"/>
      <c r="I55" s="4"/>
      <c r="J55" s="4"/>
      <c r="K55" s="4"/>
      <c r="L55" s="4"/>
      <c r="M55" s="4"/>
      <c r="N55" s="4"/>
      <c r="O55" s="4"/>
      <c r="P55" s="4"/>
      <c r="Q55" s="4"/>
      <c r="R55" s="4"/>
      <c r="S55" s="4"/>
    </row>
    <row r="56" spans="1:39" ht="33.75">
      <c r="A56" s="8" t="s">
        <v>51</v>
      </c>
    </row>
    <row r="58" spans="1:39" ht="13.5" thickBot="1">
      <c r="A58" s="10" t="s">
        <v>38</v>
      </c>
      <c r="B58" s="10"/>
      <c r="C58" s="10"/>
      <c r="D58" s="10"/>
      <c r="E58" s="10"/>
      <c r="F58" s="10"/>
      <c r="G58" s="10"/>
      <c r="H58" s="10"/>
      <c r="I58" s="10"/>
      <c r="J58" s="10"/>
      <c r="K58" s="10"/>
      <c r="L58" s="10"/>
      <c r="M58" s="10"/>
      <c r="N58" s="10"/>
      <c r="O58" s="10"/>
    </row>
    <row r="59" spans="1:39" s="7" customFormat="1">
      <c r="A59" s="231"/>
      <c r="B59" s="231">
        <v>1990</v>
      </c>
      <c r="C59" s="231">
        <v>1991</v>
      </c>
      <c r="D59" s="231">
        <v>1992</v>
      </c>
      <c r="E59" s="231">
        <v>1993</v>
      </c>
      <c r="F59" s="231">
        <v>1994</v>
      </c>
      <c r="G59" s="231">
        <v>1995</v>
      </c>
      <c r="H59" s="231">
        <v>1996</v>
      </c>
      <c r="I59" s="231">
        <v>1997</v>
      </c>
      <c r="J59" s="231">
        <v>1998</v>
      </c>
      <c r="K59" s="231">
        <v>1999</v>
      </c>
      <c r="L59" s="231">
        <v>2000</v>
      </c>
      <c r="M59" s="231">
        <v>2001</v>
      </c>
      <c r="N59" s="231">
        <v>2002</v>
      </c>
      <c r="O59" s="231">
        <v>2003</v>
      </c>
      <c r="P59" s="231">
        <v>2004</v>
      </c>
      <c r="Q59" s="231">
        <v>2005</v>
      </c>
      <c r="R59" s="231">
        <v>2006</v>
      </c>
      <c r="S59" s="231">
        <v>2007</v>
      </c>
      <c r="T59" s="231">
        <v>2008</v>
      </c>
      <c r="U59" s="231">
        <v>2009</v>
      </c>
      <c r="V59" s="231">
        <v>2010</v>
      </c>
      <c r="W59" s="231">
        <v>2011</v>
      </c>
      <c r="X59" s="231">
        <v>2012</v>
      </c>
      <c r="Z59" s="214" t="s">
        <v>134</v>
      </c>
      <c r="AA59" s="215" t="s">
        <v>138</v>
      </c>
      <c r="AB59" s="215" t="s">
        <v>211</v>
      </c>
      <c r="AC59" s="215" t="s">
        <v>212</v>
      </c>
      <c r="AD59" s="216" t="s">
        <v>209</v>
      </c>
      <c r="AE59" s="217" t="s">
        <v>210</v>
      </c>
      <c r="AH59" s="89" t="s">
        <v>213</v>
      </c>
      <c r="AJ59" s="224" t="s">
        <v>138</v>
      </c>
      <c r="AK59" s="225" t="s">
        <v>139</v>
      </c>
      <c r="AL59" s="225" t="s">
        <v>214</v>
      </c>
      <c r="AM59" s="226" t="s">
        <v>212</v>
      </c>
    </row>
    <row r="60" spans="1:39">
      <c r="A60" s="10" t="s">
        <v>6</v>
      </c>
      <c r="B60" s="11">
        <f>Eurostat!B95</f>
        <v>1665287</v>
      </c>
      <c r="C60" s="11">
        <f>Eurostat!C95</f>
        <v>1667420</v>
      </c>
      <c r="D60" s="11">
        <f>Eurostat!D95</f>
        <v>1631947</v>
      </c>
      <c r="E60" s="11">
        <f>Eurostat!E95</f>
        <v>1631199</v>
      </c>
      <c r="F60" s="11">
        <f>Eurostat!F95</f>
        <v>1626566</v>
      </c>
      <c r="G60" s="11">
        <f>Eurostat!G95</f>
        <v>1668106</v>
      </c>
      <c r="H60" s="11">
        <f>Eurostat!H95</f>
        <v>1725275</v>
      </c>
      <c r="I60" s="11">
        <f>Eurostat!I95</f>
        <v>1709869</v>
      </c>
      <c r="J60" s="11">
        <f>Eurostat!J95</f>
        <v>1721983</v>
      </c>
      <c r="K60" s="11">
        <f>Eurostat!K95</f>
        <v>1710535</v>
      </c>
      <c r="L60" s="11">
        <f>Eurostat!L95</f>
        <v>1724906</v>
      </c>
      <c r="M60" s="11">
        <f>Eurostat!M95</f>
        <v>1763479</v>
      </c>
      <c r="N60" s="11">
        <f>Eurostat!N95</f>
        <v>1758250</v>
      </c>
      <c r="O60" s="11">
        <f>Eurostat!O95</f>
        <v>1799209</v>
      </c>
      <c r="P60" s="11">
        <f>Eurostat!P95</f>
        <v>1820371</v>
      </c>
      <c r="Q60" s="11">
        <f>Eurostat!Q95</f>
        <v>1824343</v>
      </c>
      <c r="R60" s="11">
        <f>Eurostat!R95</f>
        <v>1825703</v>
      </c>
      <c r="S60" s="11">
        <f>Eurostat!S95</f>
        <v>1808886</v>
      </c>
      <c r="T60" s="11">
        <f>Eurostat!T95</f>
        <v>1800315</v>
      </c>
      <c r="U60" s="11">
        <f>Eurostat!U95</f>
        <v>1703369</v>
      </c>
      <c r="V60" s="11">
        <f>Eurostat!V95</f>
        <v>1759015</v>
      </c>
      <c r="W60" s="11"/>
      <c r="Z60" s="76">
        <f>((E60/B60)^(1/3))-1</f>
        <v>-6.8703417841280423E-3</v>
      </c>
      <c r="AA60" s="74">
        <f>((P60/E60)^(1/11))-1</f>
        <v>1.0024916075518142E-2</v>
      </c>
      <c r="AB60" s="74">
        <f>((U60/P60)^(1/5))-1</f>
        <v>-1.3198579040755609E-2</v>
      </c>
      <c r="AC60" s="74">
        <f>V60/U60-1</f>
        <v>3.2668200489735399E-2</v>
      </c>
      <c r="AD60" s="74">
        <f>((V60/B60)^(1/20))-1</f>
        <v>2.7415768842709021E-3</v>
      </c>
      <c r="AE60" s="218">
        <f>((V60/Q60)^(1/5))-1</f>
        <v>-7.2666550430781074E-3</v>
      </c>
      <c r="AH60" s="90">
        <f>(U60/L60)^(1/9)-1</f>
        <v>-1.3950816988513859E-3</v>
      </c>
      <c r="AI60" s="32" t="s">
        <v>137</v>
      </c>
      <c r="AJ60" s="220">
        <f>((P60/E60)^(1/11))-1</f>
        <v>1.0024916075518142E-2</v>
      </c>
      <c r="AK60" s="75">
        <f>((R60/P60)^(1/2))-1</f>
        <v>1.463465758663629E-3</v>
      </c>
      <c r="AL60" s="75">
        <f>V60/R60-1</f>
        <v>-3.6527299347155595E-2</v>
      </c>
      <c r="AM60" s="221">
        <f>V60/U60-1</f>
        <v>3.2668200489735399E-2</v>
      </c>
    </row>
    <row r="61" spans="1:39">
      <c r="A61" s="10" t="s">
        <v>40</v>
      </c>
      <c r="B61" s="12">
        <f>Eurostat!B46/1000</f>
        <v>7380.5099463528732</v>
      </c>
      <c r="C61" s="12">
        <f>Eurostat!C46/1000</f>
        <v>7472.6204188512766</v>
      </c>
      <c r="D61" s="12">
        <f>Eurostat!D46/1000</f>
        <v>7539.4194274111032</v>
      </c>
      <c r="E61" s="12">
        <f>Eurostat!E46/1000</f>
        <v>7525.5515462258127</v>
      </c>
      <c r="F61" s="12">
        <f>Eurostat!F46/1000</f>
        <v>7743.4363525738281</v>
      </c>
      <c r="G61" s="12">
        <f>Eurostat!G46/1000</f>
        <v>7964.162622172641</v>
      </c>
      <c r="H61" s="12">
        <f>Eurostat!H46/1000</f>
        <v>8115.7813800935028</v>
      </c>
      <c r="I61" s="12">
        <f>Eurostat!I46/1000</f>
        <v>8340.901419091495</v>
      </c>
      <c r="J61" s="12">
        <f>Eurostat!J46/1000</f>
        <v>8591.6667260778704</v>
      </c>
      <c r="K61" s="12">
        <f>Eurostat!K46/1000</f>
        <v>8855.3148581609948</v>
      </c>
      <c r="L61" s="12">
        <f>Eurostat!L46/1000</f>
        <v>9202.6085999999996</v>
      </c>
      <c r="M61" s="12">
        <f>Eurostat!M46/1000</f>
        <v>9401.9274999999998</v>
      </c>
      <c r="N61" s="12">
        <f>Eurostat!N46/1000</f>
        <v>9527.2033999999985</v>
      </c>
      <c r="O61" s="12">
        <f>Eurostat!O46/1000</f>
        <v>9660.8113000000012</v>
      </c>
      <c r="P61" s="12">
        <f>Eurostat!P46/1000</f>
        <v>9906.5406000000021</v>
      </c>
      <c r="Q61" s="12">
        <f>Eurostat!Q46/1000</f>
        <v>10098.3107</v>
      </c>
      <c r="R61" s="12">
        <f>Eurostat!R46/1000</f>
        <v>10432.321199999998</v>
      </c>
      <c r="S61" s="12">
        <f>Eurostat!S46/1000</f>
        <v>10764.267199999998</v>
      </c>
      <c r="T61" s="12">
        <f>Eurostat!T46/1000</f>
        <v>10790.1139</v>
      </c>
      <c r="U61" s="12">
        <f>Eurostat!U46/1000</f>
        <v>10315.897799999999</v>
      </c>
      <c r="V61" s="12">
        <f>Eurostat!V46/1000</f>
        <v>10540.0707</v>
      </c>
      <c r="W61" s="12">
        <f>Eurostat!W46/1000</f>
        <v>10702.727999999997</v>
      </c>
      <c r="X61" s="12">
        <f>Eurostat!X46/1000</f>
        <v>10705.231800000001</v>
      </c>
      <c r="Z61" s="76">
        <f>((E61/B61)^(1/3))-1</f>
        <v>6.5082097816799855E-3</v>
      </c>
      <c r="AA61" s="74">
        <f>((P61/E61)^(1/11))-1</f>
        <v>2.5304970191227572E-2</v>
      </c>
      <c r="AB61" s="74">
        <f>((U61/P61)^(1/5))-1</f>
        <v>8.13107414877412E-3</v>
      </c>
      <c r="AC61" s="74">
        <f>V61/U61-1</f>
        <v>2.173081823280576E-2</v>
      </c>
      <c r="AD61" s="74">
        <f>((V61/B61)^(1/20))-1</f>
        <v>1.7976746786720454E-2</v>
      </c>
      <c r="AE61" s="218">
        <f>((V61/Q61)^(1/5))-1</f>
        <v>8.5999889327892376E-3</v>
      </c>
      <c r="AH61" s="90">
        <f>(U61/L61)^(1/9)-1</f>
        <v>1.2769643689915844E-2</v>
      </c>
      <c r="AI61" s="32" t="s">
        <v>135</v>
      </c>
      <c r="AJ61" s="220">
        <f>((P61/E61)^(1/11))-1</f>
        <v>2.5304970191227572E-2</v>
      </c>
      <c r="AK61" s="75">
        <f>((R61/P61)^(1/2))-1</f>
        <v>2.6193981289527546E-2</v>
      </c>
      <c r="AL61" s="75">
        <f t="shared" ref="AL61:AL62" si="25">V61/R61-1</f>
        <v>1.0328430071727679E-2</v>
      </c>
      <c r="AM61" s="221">
        <f t="shared" ref="AM61:AM62" si="26">V61/U61-1</f>
        <v>2.173081823280576E-2</v>
      </c>
    </row>
    <row r="62" spans="1:39" ht="13.5" thickBot="1">
      <c r="A62" s="10" t="s">
        <v>41</v>
      </c>
      <c r="B62" s="13">
        <f>B60/B61</f>
        <v>225.63305409850608</v>
      </c>
      <c r="C62" s="13">
        <f t="shared" ref="C62:V62" si="27">C60/C61</f>
        <v>223.1372539402079</v>
      </c>
      <c r="D62" s="13">
        <f t="shared" si="27"/>
        <v>216.45526100679882</v>
      </c>
      <c r="E62" s="13">
        <f t="shared" si="27"/>
        <v>216.75474415135366</v>
      </c>
      <c r="F62" s="13">
        <f t="shared" si="27"/>
        <v>210.05738614476354</v>
      </c>
      <c r="G62" s="13">
        <f t="shared" si="27"/>
        <v>209.45152417605166</v>
      </c>
      <c r="H62" s="13">
        <f t="shared" si="27"/>
        <v>212.58273469906146</v>
      </c>
      <c r="I62" s="13">
        <f t="shared" si="27"/>
        <v>204.99810680968841</v>
      </c>
      <c r="J62" s="13">
        <f t="shared" si="27"/>
        <v>200.42479007866405</v>
      </c>
      <c r="K62" s="13">
        <f t="shared" si="27"/>
        <v>193.1647860520265</v>
      </c>
      <c r="L62" s="13">
        <f t="shared" si="27"/>
        <v>187.43663617292168</v>
      </c>
      <c r="M62" s="13">
        <f t="shared" si="27"/>
        <v>187.5656879932333</v>
      </c>
      <c r="N62" s="13">
        <f t="shared" si="27"/>
        <v>184.55048414312225</v>
      </c>
      <c r="O62" s="13">
        <f t="shared" si="27"/>
        <v>186.2378783860523</v>
      </c>
      <c r="P62" s="13">
        <f t="shared" si="27"/>
        <v>183.75445814051372</v>
      </c>
      <c r="Q62" s="13">
        <f t="shared" si="27"/>
        <v>180.65823623351181</v>
      </c>
      <c r="R62" s="13">
        <f t="shared" si="27"/>
        <v>175.00448509963442</v>
      </c>
      <c r="S62" s="13">
        <f t="shared" si="27"/>
        <v>168.04543833694507</v>
      </c>
      <c r="T62" s="13">
        <f t="shared" si="27"/>
        <v>166.84856310923649</v>
      </c>
      <c r="U62" s="13">
        <f t="shared" si="27"/>
        <v>165.12077116545302</v>
      </c>
      <c r="V62" s="13">
        <f t="shared" si="27"/>
        <v>166.88834924038983</v>
      </c>
      <c r="W62" s="13"/>
      <c r="Z62" s="77">
        <f>((E62/B62)^(1/3))-1</f>
        <v>-1.3292044154026184E-2</v>
      </c>
      <c r="AA62" s="79">
        <f>((P62/E62)^(1/11))-1</f>
        <v>-1.4902935770280679E-2</v>
      </c>
      <c r="AB62" s="79">
        <f>((U62/P62)^(1/5))-1</f>
        <v>-2.1157619020462759E-2</v>
      </c>
      <c r="AC62" s="79">
        <f>V62/U62-1</f>
        <v>1.0704759083069337E-2</v>
      </c>
      <c r="AD62" s="79">
        <f>((V62/B62)^(1/20))-1</f>
        <v>-1.4966127615920533E-2</v>
      </c>
      <c r="AE62" s="219">
        <f>((V62/Q62)^(1/5))-1</f>
        <v>-1.5731354501258732E-2</v>
      </c>
      <c r="AH62" s="90">
        <f>(U62/L62)^(1/9)-1</f>
        <v>-1.3986127523687997E-2</v>
      </c>
      <c r="AI62" s="32" t="s">
        <v>136</v>
      </c>
      <c r="AJ62" s="222">
        <f>((P62/E62)^(1/11))-1</f>
        <v>-1.4902935770280679E-2</v>
      </c>
      <c r="AK62" s="78">
        <f>((R62/P62)^(1/2))-1</f>
        <v>-2.4099259966217423E-2</v>
      </c>
      <c r="AL62" s="78">
        <f t="shared" si="25"/>
        <v>-4.637673059992653E-2</v>
      </c>
      <c r="AM62" s="223">
        <f t="shared" si="26"/>
        <v>1.0704759083069337E-2</v>
      </c>
    </row>
    <row r="64" spans="1:39" s="72" customFormat="1">
      <c r="A64" s="72" t="s">
        <v>133</v>
      </c>
    </row>
    <row r="65" spans="1:25" s="72" customFormat="1">
      <c r="A65" s="72" t="s">
        <v>1</v>
      </c>
      <c r="C65" s="73">
        <f>C60/B60-1</f>
        <v>1.2808602961531523E-3</v>
      </c>
      <c r="D65" s="81">
        <f t="shared" ref="D65:T67" si="28">D60/C60-1</f>
        <v>-2.1274184068800883E-2</v>
      </c>
      <c r="E65" s="73">
        <f t="shared" si="28"/>
        <v>-4.5834821841639339E-4</v>
      </c>
      <c r="F65" s="81">
        <f t="shared" si="28"/>
        <v>-2.8402420550772689E-3</v>
      </c>
      <c r="G65" s="73">
        <f t="shared" si="28"/>
        <v>2.5538465700131407E-2</v>
      </c>
      <c r="H65" s="73">
        <f t="shared" si="28"/>
        <v>3.427180287104048E-2</v>
      </c>
      <c r="I65" s="81">
        <f t="shared" si="28"/>
        <v>-8.9295909347785196E-3</v>
      </c>
      <c r="J65" s="73">
        <f t="shared" si="28"/>
        <v>7.0847532764206633E-3</v>
      </c>
      <c r="K65" s="81">
        <f t="shared" si="28"/>
        <v>-6.6481492558289057E-3</v>
      </c>
      <c r="L65" s="73">
        <f t="shared" si="28"/>
        <v>8.4014650387158607E-3</v>
      </c>
      <c r="M65" s="73">
        <f t="shared" si="28"/>
        <v>2.2362378007845019E-2</v>
      </c>
      <c r="N65" s="81">
        <f t="shared" si="28"/>
        <v>-2.9651614790989766E-3</v>
      </c>
      <c r="O65" s="73">
        <f t="shared" si="28"/>
        <v>2.3295322053177969E-2</v>
      </c>
      <c r="P65" s="73">
        <f t="shared" si="28"/>
        <v>1.1761835339863191E-2</v>
      </c>
      <c r="Q65" s="80">
        <f t="shared" si="28"/>
        <v>2.1819727956553514E-3</v>
      </c>
      <c r="R65" s="80">
        <f t="shared" si="28"/>
        <v>7.4547385003809197E-4</v>
      </c>
      <c r="S65" s="81">
        <f t="shared" si="28"/>
        <v>-9.2112462980014076E-3</v>
      </c>
      <c r="T65" s="81">
        <f>T60/S60-1</f>
        <v>-4.7382753805380595E-3</v>
      </c>
      <c r="U65" s="87">
        <f>U60/T60-1</f>
        <v>-5.3849465232473248E-2</v>
      </c>
      <c r="V65" s="87">
        <f>V60/U60-1</f>
        <v>3.2668200489735399E-2</v>
      </c>
    </row>
    <row r="66" spans="1:25" s="72" customFormat="1">
      <c r="A66" s="72" t="s">
        <v>37</v>
      </c>
      <c r="C66" s="73">
        <f t="shared" ref="C66:R67" si="29">C61/B61-1</f>
        <v>1.2480231470173742E-2</v>
      </c>
      <c r="D66" s="81">
        <f t="shared" si="29"/>
        <v>8.9391678976911138E-3</v>
      </c>
      <c r="E66" s="73">
        <f t="shared" si="29"/>
        <v>-1.8393831672066652E-3</v>
      </c>
      <c r="F66" s="81">
        <f t="shared" si="29"/>
        <v>2.895266945015984E-2</v>
      </c>
      <c r="G66" s="73">
        <f t="shared" si="29"/>
        <v>2.8504950457227674E-2</v>
      </c>
      <c r="H66" s="73">
        <f t="shared" si="29"/>
        <v>1.9037627069385499E-2</v>
      </c>
      <c r="I66" s="81">
        <f t="shared" si="29"/>
        <v>2.7738553868660087E-2</v>
      </c>
      <c r="J66" s="73">
        <f t="shared" si="29"/>
        <v>3.0064533122571069E-2</v>
      </c>
      <c r="K66" s="81">
        <f t="shared" si="29"/>
        <v>3.0686494307662793E-2</v>
      </c>
      <c r="L66" s="73">
        <f t="shared" si="29"/>
        <v>3.9218677980596084E-2</v>
      </c>
      <c r="M66" s="73">
        <f t="shared" si="29"/>
        <v>2.1658956570205667E-2</v>
      </c>
      <c r="N66" s="81">
        <f t="shared" si="29"/>
        <v>1.3324491174814712E-2</v>
      </c>
      <c r="O66" s="73">
        <f t="shared" si="29"/>
        <v>1.402383200929691E-2</v>
      </c>
      <c r="P66" s="73">
        <f t="shared" si="29"/>
        <v>2.543567950654424E-2</v>
      </c>
      <c r="Q66" s="80">
        <f t="shared" si="29"/>
        <v>1.9357928033929106E-2</v>
      </c>
      <c r="R66" s="80">
        <f t="shared" si="29"/>
        <v>3.3075878720982388E-2</v>
      </c>
      <c r="S66" s="81">
        <f t="shared" si="28"/>
        <v>3.1818997290842699E-2</v>
      </c>
      <c r="T66" s="81">
        <f t="shared" si="28"/>
        <v>2.4011574145987868E-3</v>
      </c>
      <c r="U66" s="87">
        <f>U61/T61-1</f>
        <v>-4.3949128284920258E-2</v>
      </c>
      <c r="V66" s="87">
        <f>V61/U61-1</f>
        <v>2.173081823280576E-2</v>
      </c>
    </row>
    <row r="67" spans="1:25" s="72" customFormat="1">
      <c r="A67" s="72" t="s">
        <v>2</v>
      </c>
      <c r="C67" s="73">
        <f t="shared" si="29"/>
        <v>-1.1061323298884096E-2</v>
      </c>
      <c r="D67" s="81">
        <f t="shared" si="28"/>
        <v>-2.9945662660165184E-2</v>
      </c>
      <c r="E67" s="73">
        <f t="shared" si="28"/>
        <v>1.3835798823362833E-3</v>
      </c>
      <c r="F67" s="81">
        <f t="shared" si="28"/>
        <v>-3.0898322584872906E-2</v>
      </c>
      <c r="G67" s="73">
        <f t="shared" si="28"/>
        <v>-2.8842688173523756E-3</v>
      </c>
      <c r="H67" s="73">
        <f t="shared" si="28"/>
        <v>1.4949571435812992E-2</v>
      </c>
      <c r="I67" s="81">
        <f t="shared" si="28"/>
        <v>-3.5678475489131722E-2</v>
      </c>
      <c r="J67" s="73">
        <f t="shared" si="28"/>
        <v>-2.2309068128468335E-2</v>
      </c>
      <c r="K67" s="81">
        <f t="shared" si="28"/>
        <v>-3.6223084099467395E-2</v>
      </c>
      <c r="L67" s="73">
        <f t="shared" si="28"/>
        <v>-2.9654213877067681E-2</v>
      </c>
      <c r="M67" s="73">
        <f t="shared" si="28"/>
        <v>6.8850905002659779E-4</v>
      </c>
      <c r="N67" s="81">
        <f t="shared" si="28"/>
        <v>-1.6075455390432758E-2</v>
      </c>
      <c r="O67" s="73">
        <f t="shared" si="28"/>
        <v>9.1432664117068185E-3</v>
      </c>
      <c r="P67" s="73">
        <f t="shared" si="28"/>
        <v>-1.3334667829445035E-2</v>
      </c>
      <c r="Q67" s="80">
        <f t="shared" si="28"/>
        <v>-1.6849778439847585E-2</v>
      </c>
      <c r="R67" s="80">
        <f t="shared" si="28"/>
        <v>-3.1295285793500049E-2</v>
      </c>
      <c r="S67" s="81">
        <f t="shared" si="28"/>
        <v>-3.9764962359264078E-2</v>
      </c>
      <c r="T67" s="81">
        <f t="shared" si="28"/>
        <v>-7.1223309573493765E-3</v>
      </c>
      <c r="U67" s="87">
        <f>U62/T62-1</f>
        <v>-1.0355449945662842E-2</v>
      </c>
      <c r="V67" s="87">
        <f>V62/U62-1</f>
        <v>1.0704759083069337E-2</v>
      </c>
    </row>
    <row r="68" spans="1:25">
      <c r="A68" s="10"/>
    </row>
    <row r="69" spans="1:25" ht="21" customHeight="1">
      <c r="A69" s="14" t="s">
        <v>3</v>
      </c>
      <c r="B69" s="15"/>
      <c r="C69" s="15"/>
      <c r="D69" s="15"/>
      <c r="E69" s="15"/>
      <c r="F69" s="15"/>
      <c r="G69" s="15"/>
      <c r="H69" s="15"/>
      <c r="I69" s="15"/>
      <c r="J69" s="15"/>
      <c r="K69" s="15"/>
      <c r="L69" s="15"/>
      <c r="M69" s="15"/>
      <c r="N69" s="15"/>
      <c r="O69" s="15"/>
      <c r="P69" s="15"/>
      <c r="Q69" s="15"/>
      <c r="R69" s="15"/>
      <c r="S69" s="15"/>
      <c r="T69" s="18"/>
      <c r="U69" s="18"/>
      <c r="V69" s="18"/>
      <c r="W69" s="18"/>
      <c r="X69" s="18"/>
    </row>
    <row r="70" spans="1:25">
      <c r="A70" s="16" t="s">
        <v>39</v>
      </c>
      <c r="B70" s="14"/>
      <c r="C70" s="17"/>
      <c r="D70" s="17"/>
      <c r="E70" s="17"/>
      <c r="F70" s="17"/>
      <c r="G70" s="17"/>
      <c r="H70" s="17"/>
      <c r="I70" s="17"/>
      <c r="J70" s="17"/>
      <c r="K70" s="17"/>
      <c r="L70" s="17"/>
      <c r="M70" s="17"/>
      <c r="N70" s="17"/>
      <c r="O70" s="17"/>
      <c r="P70" s="17"/>
      <c r="Q70" s="17"/>
      <c r="R70" s="15"/>
      <c r="S70" s="15"/>
      <c r="T70" s="18"/>
      <c r="U70" s="18"/>
      <c r="V70" s="18"/>
      <c r="W70" s="18"/>
      <c r="X70" s="18"/>
    </row>
    <row r="71" spans="1:25" s="7" customFormat="1">
      <c r="A71" s="14"/>
      <c r="B71" s="14">
        <v>1990</v>
      </c>
      <c r="C71" s="14">
        <v>1991</v>
      </c>
      <c r="D71" s="14">
        <v>1992</v>
      </c>
      <c r="E71" s="14">
        <v>1993</v>
      </c>
      <c r="F71" s="14">
        <v>1994</v>
      </c>
      <c r="G71" s="14">
        <v>1995</v>
      </c>
      <c r="H71" s="14">
        <v>1996</v>
      </c>
      <c r="I71" s="14">
        <v>1997</v>
      </c>
      <c r="J71" s="14">
        <v>1998</v>
      </c>
      <c r="K71" s="14">
        <v>1999</v>
      </c>
      <c r="L71" s="14">
        <v>2000</v>
      </c>
      <c r="M71" s="14">
        <v>2001</v>
      </c>
      <c r="N71" s="14">
        <v>2002</v>
      </c>
      <c r="O71" s="14">
        <v>2003</v>
      </c>
      <c r="P71" s="14">
        <v>2004</v>
      </c>
      <c r="Q71" s="14">
        <v>2005</v>
      </c>
      <c r="R71" s="14">
        <v>2006</v>
      </c>
      <c r="S71" s="14">
        <v>2007</v>
      </c>
      <c r="T71" s="230">
        <v>2008</v>
      </c>
      <c r="U71" s="230">
        <v>2009</v>
      </c>
      <c r="V71" s="230">
        <v>2010</v>
      </c>
      <c r="W71" s="230">
        <v>2011</v>
      </c>
      <c r="X71" s="230">
        <v>2012</v>
      </c>
    </row>
    <row r="72" spans="1:25">
      <c r="A72" s="17" t="s">
        <v>1</v>
      </c>
      <c r="B72" s="18">
        <f t="shared" ref="B72:S72" si="30">B60/$B60*100</f>
        <v>100</v>
      </c>
      <c r="C72" s="18">
        <f t="shared" si="30"/>
        <v>100.12808602961532</v>
      </c>
      <c r="D72" s="18">
        <f t="shared" si="30"/>
        <v>97.997942696964543</v>
      </c>
      <c r="E72" s="18">
        <f t="shared" si="30"/>
        <v>97.953025514520917</v>
      </c>
      <c r="F72" s="18">
        <f t="shared" si="30"/>
        <v>97.674815212032513</v>
      </c>
      <c r="G72" s="18">
        <f t="shared" si="30"/>
        <v>100.16928013009169</v>
      </c>
      <c r="H72" s="18">
        <f t="shared" si="30"/>
        <v>103.60226195244424</v>
      </c>
      <c r="I72" s="18">
        <f t="shared" si="30"/>
        <v>102.67713613329114</v>
      </c>
      <c r="J72" s="18">
        <f t="shared" si="30"/>
        <v>103.40457830992496</v>
      </c>
      <c r="K72" s="18">
        <f t="shared" si="30"/>
        <v>102.71712923958454</v>
      </c>
      <c r="L72" s="18">
        <f t="shared" si="30"/>
        <v>103.58010360976817</v>
      </c>
      <c r="M72" s="18">
        <f t="shared" si="30"/>
        <v>105.89640104078156</v>
      </c>
      <c r="N72" s="18">
        <f t="shared" si="30"/>
        <v>105.58240111164021</v>
      </c>
      <c r="O72" s="18">
        <f t="shared" si="30"/>
        <v>108.04197714868369</v>
      </c>
      <c r="P72" s="18">
        <f t="shared" si="30"/>
        <v>109.31274909369976</v>
      </c>
      <c r="Q72" s="18">
        <f t="shared" si="30"/>
        <v>109.55126653844052</v>
      </c>
      <c r="R72" s="18">
        <f t="shared" si="30"/>
        <v>109.63293414288349</v>
      </c>
      <c r="S72" s="18">
        <f t="shared" si="30"/>
        <v>108.62307818412083</v>
      </c>
      <c r="T72" s="18">
        <f>T60/$B60*100</f>
        <v>108.10839212700274</v>
      </c>
      <c r="U72" s="253">
        <f>U60/$B60*100</f>
        <v>102.28681302382113</v>
      </c>
      <c r="V72" s="253">
        <f>V60/$B60*100</f>
        <v>105.62833913913938</v>
      </c>
      <c r="W72" s="18"/>
      <c r="X72" s="18"/>
    </row>
    <row r="73" spans="1:25">
      <c r="A73" s="17" t="s">
        <v>37</v>
      </c>
      <c r="B73" s="18">
        <f t="shared" ref="B73:T73" si="31">B61/$B61*100</f>
        <v>100</v>
      </c>
      <c r="C73" s="18">
        <f t="shared" si="31"/>
        <v>101.24802314701738</v>
      </c>
      <c r="D73" s="18">
        <f t="shared" si="31"/>
        <v>102.15309622523787</v>
      </c>
      <c r="E73" s="18">
        <f t="shared" si="31"/>
        <v>101.96519753956315</v>
      </c>
      <c r="F73" s="18">
        <f t="shared" si="31"/>
        <v>104.91736219934637</v>
      </c>
      <c r="G73" s="18">
        <f t="shared" si="31"/>
        <v>107.90802641094174</v>
      </c>
      <c r="H73" s="18">
        <f t="shared" si="31"/>
        <v>109.96233917554665</v>
      </c>
      <c r="I73" s="18">
        <f t="shared" si="31"/>
        <v>113.01253544429142</v>
      </c>
      <c r="J73" s="18">
        <f t="shared" si="31"/>
        <v>116.41020455942206</v>
      </c>
      <c r="K73" s="18">
        <f t="shared" si="31"/>
        <v>119.98242563898862</v>
      </c>
      <c r="L73" s="18">
        <f t="shared" si="31"/>
        <v>124.68797775345494</v>
      </c>
      <c r="M73" s="18">
        <f t="shared" si="31"/>
        <v>127.38858924844378</v>
      </c>
      <c r="N73" s="18">
        <f t="shared" si="31"/>
        <v>129.08597738165676</v>
      </c>
      <c r="O73" s="18">
        <f t="shared" si="31"/>
        <v>130.89625744321302</v>
      </c>
      <c r="P73" s="18">
        <f t="shared" si="31"/>
        <v>134.2256926961447</v>
      </c>
      <c r="Q73" s="18">
        <f t="shared" si="31"/>
        <v>136.82402399566098</v>
      </c>
      <c r="R73" s="18">
        <f t="shared" si="31"/>
        <v>141.34959881945824</v>
      </c>
      <c r="S73" s="18">
        <f t="shared" si="31"/>
        <v>145.84720132135627</v>
      </c>
      <c r="T73" s="18">
        <f t="shared" si="31"/>
        <v>146.1974034102075</v>
      </c>
      <c r="U73" s="253">
        <f>U61/$B61*100</f>
        <v>139.77215497281006</v>
      </c>
      <c r="V73" s="253">
        <f>V61/$B61*100</f>
        <v>142.80951826653177</v>
      </c>
      <c r="W73" s="18">
        <f t="shared" ref="W73:X73" si="32">W61/$B61*100</f>
        <v>145.01339443745104</v>
      </c>
      <c r="X73" s="18">
        <f t="shared" si="32"/>
        <v>145.04731892259099</v>
      </c>
    </row>
    <row r="74" spans="1:25">
      <c r="A74" s="17" t="s">
        <v>2</v>
      </c>
      <c r="B74" s="18">
        <f t="shared" ref="B74:V74" si="33">B62/$B62*100</f>
        <v>100</v>
      </c>
      <c r="C74" s="18">
        <f t="shared" si="33"/>
        <v>98.89386767011159</v>
      </c>
      <c r="D74" s="18">
        <f t="shared" si="33"/>
        <v>95.932425269703415</v>
      </c>
      <c r="E74" s="18">
        <f t="shared" si="33"/>
        <v>96.065155443370301</v>
      </c>
      <c r="F74" s="18">
        <f t="shared" si="33"/>
        <v>93.096903281315079</v>
      </c>
      <c r="G74" s="18">
        <f t="shared" si="33"/>
        <v>92.828386786188716</v>
      </c>
      <c r="H74" s="18">
        <f t="shared" si="33"/>
        <v>94.216131385720132</v>
      </c>
      <c r="I74" s="18">
        <f t="shared" si="33"/>
        <v>90.854643451393898</v>
      </c>
      <c r="J74" s="18">
        <f t="shared" si="33"/>
        <v>88.827761020849067</v>
      </c>
      <c r="K74" s="18">
        <f t="shared" si="33"/>
        <v>85.610145563023437</v>
      </c>
      <c r="L74" s="18">
        <f t="shared" si="33"/>
        <v>83.071443996450654</v>
      </c>
      <c r="M74" s="18">
        <f t="shared" si="33"/>
        <v>83.128639437440995</v>
      </c>
      <c r="N74" s="18">
        <f t="shared" si="33"/>
        <v>81.792308702497039</v>
      </c>
      <c r="O74" s="18">
        <f t="shared" si="33"/>
        <v>82.540157571392541</v>
      </c>
      <c r="P74" s="18">
        <f t="shared" si="33"/>
        <v>81.439511987587977</v>
      </c>
      <c r="Q74" s="18">
        <f t="shared" si="33"/>
        <v>80.067274254347808</v>
      </c>
      <c r="R74" s="18">
        <f t="shared" si="33"/>
        <v>77.561546023851449</v>
      </c>
      <c r="S74" s="18">
        <f t="shared" si="33"/>
        <v>74.477314065686656</v>
      </c>
      <c r="T74" s="18">
        <f t="shared" si="33"/>
        <v>73.946861986096394</v>
      </c>
      <c r="U74" s="253">
        <f t="shared" si="33"/>
        <v>73.181108958160522</v>
      </c>
      <c r="V74" s="253">
        <f t="shared" si="33"/>
        <v>73.964495098989488</v>
      </c>
      <c r="W74" s="18"/>
      <c r="X74" s="18"/>
      <c r="Y74" s="24"/>
    </row>
    <row r="75" spans="1:25" s="6" customFormat="1" ht="15" customHeight="1">
      <c r="A75" s="5"/>
      <c r="B75" s="4"/>
      <c r="C75" s="4"/>
      <c r="D75" s="4"/>
      <c r="E75" s="4"/>
      <c r="F75" s="4"/>
      <c r="G75" s="4"/>
      <c r="H75" s="4"/>
      <c r="I75" s="4"/>
      <c r="J75" s="4"/>
      <c r="K75" s="4"/>
      <c r="L75" s="4"/>
      <c r="M75" s="4"/>
      <c r="N75" s="4"/>
      <c r="O75" s="4"/>
      <c r="P75" s="4"/>
      <c r="Q75" s="4"/>
      <c r="R75" s="4"/>
      <c r="S75" s="4"/>
      <c r="T75" s="18"/>
      <c r="U75" s="18"/>
      <c r="V75" s="18"/>
      <c r="W75" s="18"/>
      <c r="X75" s="18"/>
    </row>
    <row r="76" spans="1:25" s="6" customFormat="1" ht="15" customHeight="1">
      <c r="A76" s="5"/>
      <c r="B76" s="4"/>
      <c r="C76" s="4"/>
      <c r="D76" s="4"/>
      <c r="E76" s="4"/>
      <c r="F76" s="4"/>
      <c r="G76" s="4"/>
      <c r="H76" s="4"/>
      <c r="I76" s="4"/>
      <c r="J76" s="4"/>
      <c r="K76" s="4"/>
      <c r="L76" s="4"/>
      <c r="M76" s="4"/>
      <c r="N76" s="4"/>
      <c r="O76" s="4"/>
      <c r="P76" s="4"/>
      <c r="Q76" s="4"/>
      <c r="R76" s="4"/>
      <c r="S76" s="4"/>
      <c r="X76" s="268" t="s">
        <v>140</v>
      </c>
      <c r="Y76" s="268"/>
    </row>
    <row r="77" spans="1:25" s="7" customFormat="1">
      <c r="A77" s="19" t="s">
        <v>42</v>
      </c>
      <c r="B77" s="208"/>
      <c r="C77" s="208">
        <v>1990</v>
      </c>
      <c r="D77" s="208">
        <v>1991</v>
      </c>
      <c r="E77" s="208">
        <v>1992</v>
      </c>
      <c r="F77" s="208">
        <v>1993</v>
      </c>
      <c r="G77" s="208">
        <v>1994</v>
      </c>
      <c r="H77" s="208">
        <v>1995</v>
      </c>
      <c r="I77" s="208">
        <v>1996</v>
      </c>
      <c r="J77" s="208">
        <v>1997</v>
      </c>
      <c r="K77" s="208">
        <v>1998</v>
      </c>
      <c r="L77" s="208">
        <v>1999</v>
      </c>
      <c r="M77" s="208">
        <v>2000</v>
      </c>
      <c r="N77" s="208">
        <v>2001</v>
      </c>
      <c r="O77" s="208">
        <v>2002</v>
      </c>
      <c r="P77" s="208">
        <v>2003</v>
      </c>
      <c r="Q77" s="208">
        <v>2004</v>
      </c>
      <c r="R77" s="208">
        <v>2005</v>
      </c>
      <c r="S77" s="208">
        <v>2006</v>
      </c>
      <c r="T77" s="208">
        <v>2007</v>
      </c>
      <c r="U77" s="208">
        <v>2008</v>
      </c>
      <c r="V77" s="208">
        <v>2009</v>
      </c>
      <c r="W77" s="208">
        <v>2010</v>
      </c>
      <c r="X77" s="211">
        <v>2009</v>
      </c>
      <c r="Y77" s="211">
        <v>2010</v>
      </c>
    </row>
    <row r="78" spans="1:25" s="6" customFormat="1" ht="15" customHeight="1">
      <c r="A78" s="5"/>
      <c r="B78" s="4"/>
      <c r="C78" s="4"/>
      <c r="D78" s="4"/>
      <c r="E78" s="4"/>
      <c r="F78" s="4"/>
      <c r="G78" s="4"/>
      <c r="H78" s="4"/>
      <c r="I78" s="4"/>
      <c r="J78" s="4"/>
      <c r="K78" s="4"/>
      <c r="L78" s="4"/>
      <c r="M78" s="4"/>
      <c r="N78" s="4"/>
      <c r="O78" s="4"/>
      <c r="P78" s="4"/>
      <c r="Q78" s="4"/>
      <c r="R78" s="4"/>
      <c r="S78" s="4"/>
      <c r="T78" s="4"/>
      <c r="W78" s="209"/>
      <c r="X78" s="212"/>
      <c r="Y78" s="212"/>
    </row>
    <row r="79" spans="1:25" s="1" customFormat="1">
      <c r="A79" s="21" t="s">
        <v>5</v>
      </c>
      <c r="B79" s="22"/>
      <c r="C79" s="43">
        <f>Eurostat!B96/Eurostat!B47*1000</f>
        <v>221.91847700351227</v>
      </c>
      <c r="D79" s="43">
        <f>Eurostat!C96/Eurostat!C47*1000</f>
        <v>219.73406579814488</v>
      </c>
      <c r="E79" s="43">
        <f>Eurostat!D96/Eurostat!D47*1000</f>
        <v>213.39613783412</v>
      </c>
      <c r="F79" s="43">
        <f>Eurostat!E96/Eurostat!E47*1000</f>
        <v>213.62688416482555</v>
      </c>
      <c r="G79" s="43">
        <f>Eurostat!F96/Eurostat!F47*1000</f>
        <v>207.43457677559147</v>
      </c>
      <c r="H79" s="43">
        <f>Eurostat!G96/Eurostat!G47*1000</f>
        <v>206.99440344801002</v>
      </c>
      <c r="I79" s="43">
        <f>Eurostat!H96/Eurostat!H47*1000</f>
        <v>209.95539247614252</v>
      </c>
      <c r="J79" s="43">
        <f>Eurostat!I96/Eurostat!I47*1000</f>
        <v>202.86019954731577</v>
      </c>
      <c r="K79" s="43">
        <f>Eurostat!J96/Eurostat!J47*1000</f>
        <v>198.31968972449422</v>
      </c>
      <c r="L79" s="43">
        <f>Eurostat!K96/Eurostat!K47*1000</f>
        <v>191.76160029588164</v>
      </c>
      <c r="M79" s="43">
        <f>Eurostat!L96/Eurostat!L47*1000</f>
        <v>186.35067144063245</v>
      </c>
      <c r="N79" s="43">
        <f>Eurostat!M96/Eurostat!M47*1000</f>
        <v>186.37837739494415</v>
      </c>
      <c r="O79" s="43">
        <f>Eurostat!N96/Eurostat!N47*1000</f>
        <v>183.37589948636273</v>
      </c>
      <c r="P79" s="43">
        <f>Eurostat!O96/Eurostat!O47*1000</f>
        <v>185.19776056021189</v>
      </c>
      <c r="Q79" s="43">
        <f>Eurostat!P96/Eurostat!P47*1000</f>
        <v>182.37001428965257</v>
      </c>
      <c r="R79" s="43">
        <f>Eurostat!Q96/Eurostat!Q47*1000</f>
        <v>179.22050190133351</v>
      </c>
      <c r="S79" s="43">
        <f>Eurostat!R96/Eurostat!R47*1000</f>
        <v>174.38099727065492</v>
      </c>
      <c r="T79" s="43">
        <f>Eurostat!S96/Eurostat!S47*1000</f>
        <v>167.99984742285662</v>
      </c>
      <c r="U79" s="43">
        <f>Eurostat!T96/Eurostat!T47*1000</f>
        <v>166.94306628808854</v>
      </c>
      <c r="V79" s="43">
        <f>Eurostat!U96/Eurostat!U47*1000</f>
        <v>165.66565389802426</v>
      </c>
      <c r="W79" s="210">
        <f>Eurostat!V96/Eurostat!V47*1000</f>
        <v>167.56321864663127</v>
      </c>
      <c r="X79" s="211">
        <f>V79/$V$80*100</f>
        <v>100.32999042381243</v>
      </c>
      <c r="Y79" s="211">
        <f>V79/$V$80*100</f>
        <v>100.32999042381243</v>
      </c>
    </row>
    <row r="80" spans="1:25" s="1" customFormat="1">
      <c r="A80" s="21" t="s">
        <v>38</v>
      </c>
      <c r="B80" s="22"/>
      <c r="C80" s="2">
        <f t="shared" ref="C80:W80" si="34">B62</f>
        <v>225.63305409850608</v>
      </c>
      <c r="D80" s="2">
        <f t="shared" si="34"/>
        <v>223.1372539402079</v>
      </c>
      <c r="E80" s="2">
        <f t="shared" si="34"/>
        <v>216.45526100679882</v>
      </c>
      <c r="F80" s="2">
        <f t="shared" si="34"/>
        <v>216.75474415135366</v>
      </c>
      <c r="G80" s="2">
        <f t="shared" si="34"/>
        <v>210.05738614476354</v>
      </c>
      <c r="H80" s="2">
        <f t="shared" si="34"/>
        <v>209.45152417605166</v>
      </c>
      <c r="I80" s="2">
        <f t="shared" si="34"/>
        <v>212.58273469906146</v>
      </c>
      <c r="J80" s="2">
        <f t="shared" si="34"/>
        <v>204.99810680968841</v>
      </c>
      <c r="K80" s="2">
        <f t="shared" si="34"/>
        <v>200.42479007866405</v>
      </c>
      <c r="L80" s="2">
        <f t="shared" si="34"/>
        <v>193.1647860520265</v>
      </c>
      <c r="M80" s="2">
        <f t="shared" si="34"/>
        <v>187.43663617292168</v>
      </c>
      <c r="N80" s="2">
        <f t="shared" si="34"/>
        <v>187.5656879932333</v>
      </c>
      <c r="O80" s="2">
        <f t="shared" si="34"/>
        <v>184.55048414312225</v>
      </c>
      <c r="P80" s="2">
        <f t="shared" si="34"/>
        <v>186.2378783860523</v>
      </c>
      <c r="Q80" s="2">
        <f t="shared" si="34"/>
        <v>183.75445814051372</v>
      </c>
      <c r="R80" s="2">
        <f t="shared" si="34"/>
        <v>180.65823623351181</v>
      </c>
      <c r="S80" s="2">
        <f t="shared" si="34"/>
        <v>175.00448509963442</v>
      </c>
      <c r="T80" s="2">
        <f t="shared" si="34"/>
        <v>168.04543833694507</v>
      </c>
      <c r="U80" s="2">
        <f t="shared" si="34"/>
        <v>166.84856310923649</v>
      </c>
      <c r="V80" s="2">
        <f t="shared" si="34"/>
        <v>165.12077116545302</v>
      </c>
      <c r="W80" s="208">
        <f t="shared" si="34"/>
        <v>166.88834924038983</v>
      </c>
      <c r="X80" s="211">
        <f>V80/$V$80*100</f>
        <v>100</v>
      </c>
      <c r="Y80" s="211">
        <f>V80/$V$80*100</f>
        <v>100</v>
      </c>
    </row>
    <row r="81" spans="1:28" s="1" customFormat="1">
      <c r="A81" s="21"/>
      <c r="B81" s="22"/>
      <c r="C81" s="23"/>
      <c r="D81" s="23"/>
      <c r="E81" s="23"/>
      <c r="F81" s="23"/>
      <c r="G81" s="23"/>
      <c r="H81" s="23"/>
      <c r="I81" s="23"/>
      <c r="J81" s="23"/>
      <c r="K81" s="23"/>
      <c r="L81" s="23"/>
      <c r="M81" s="23"/>
      <c r="N81" s="23"/>
      <c r="O81" s="23"/>
      <c r="P81" s="23"/>
      <c r="Q81" s="23"/>
      <c r="R81" s="23"/>
      <c r="X81" s="211"/>
      <c r="Y81" s="213"/>
    </row>
    <row r="82" spans="1:28">
      <c r="A82" s="20" t="s">
        <v>7</v>
      </c>
      <c r="B82" s="20"/>
      <c r="C82" s="2">
        <f>Eurostat!B63/Eurostat!B14*1000</f>
        <v>240.6679645362658</v>
      </c>
      <c r="D82" s="2">
        <f>Eurostat!C63/Eurostat!C14*1000</f>
        <v>246.42609187515714</v>
      </c>
      <c r="E82" s="2">
        <f>Eurostat!D63/Eurostat!D14*1000</f>
        <v>245.39715759352657</v>
      </c>
      <c r="F82" s="2">
        <f>Eurostat!E63/Eurostat!E14*1000</f>
        <v>241.40219363289972</v>
      </c>
      <c r="G82" s="2">
        <f>Eurostat!F63/Eurostat!F14*1000</f>
        <v>247.94494881845091</v>
      </c>
      <c r="H82" s="2">
        <f>Eurostat!G63/Eurostat!G14*1000</f>
        <v>246.76439941400463</v>
      </c>
      <c r="I82" s="2">
        <f>Eurostat!H63/Eurostat!H14*1000</f>
        <v>256.48469769985746</v>
      </c>
      <c r="J82" s="2">
        <f>Eurostat!I63/Eurostat!I14*1000</f>
        <v>248.39823085144499</v>
      </c>
      <c r="K82" s="2">
        <f>Eurostat!J63/Eurostat!J14*1000</f>
        <v>248.70439013360092</v>
      </c>
      <c r="L82" s="2">
        <f>Eurostat!K63/Eurostat!K14*1000</f>
        <v>242.03695105936578</v>
      </c>
      <c r="M82" s="2">
        <f>Eurostat!L63/Eurostat!L14*1000</f>
        <v>234.46304193741264</v>
      </c>
      <c r="N82" s="2">
        <f>Eurostat!M63/Eurostat!M14*1000</f>
        <v>230.36513071582212</v>
      </c>
      <c r="O82" s="2">
        <f>Eurostat!N63/Eurostat!N14*1000</f>
        <v>218.5318208311115</v>
      </c>
      <c r="P82" s="2">
        <f>Eurostat!O63/Eurostat!O14*1000</f>
        <v>229.11571383428503</v>
      </c>
      <c r="Q82" s="2">
        <f>Eurostat!P63/Eurostat!P14*1000</f>
        <v>220.24326041774856</v>
      </c>
      <c r="R82" s="2">
        <f>Eurostat!Q63/Eurostat!Q14*1000</f>
        <v>215.76885832845258</v>
      </c>
      <c r="S82" s="2">
        <f>Eurostat!R63/Eurostat!R14*1000</f>
        <v>207.82263294711532</v>
      </c>
      <c r="T82" s="2">
        <f>Eurostat!S63/Eurostat!S14*1000</f>
        <v>197.25525112559342</v>
      </c>
      <c r="U82" s="2">
        <f>Eurostat!T63/Eurostat!T14*1000</f>
        <v>204.34706614161894</v>
      </c>
      <c r="V82" s="2">
        <f>Eurostat!U63/Eurostat!U14*1000</f>
        <v>204.89008520838081</v>
      </c>
      <c r="W82" s="208">
        <f>Eurostat!V63/Eurostat!V14*1000</f>
        <v>212.11068809834285</v>
      </c>
      <c r="X82" s="211">
        <f>V82/$V$80*100</f>
        <v>124.08498565154984</v>
      </c>
      <c r="Y82" s="211">
        <f>W82/$W$80*100</f>
        <v>127.09736123808962</v>
      </c>
      <c r="AA82" s="88"/>
      <c r="AB82" s="88"/>
    </row>
    <row r="83" spans="1:28">
      <c r="A83" s="20" t="s">
        <v>30</v>
      </c>
      <c r="B83" s="20"/>
      <c r="C83" s="2">
        <f>Eurostat!B64/Eurostat!B15*1000</f>
        <v>1729.834858607994</v>
      </c>
      <c r="D83" s="2">
        <f>Eurostat!C64/Eurostat!C15*1000</f>
        <v>1489.0171853023767</v>
      </c>
      <c r="E83" s="2">
        <f>Eurostat!D64/Eurostat!D15*1000</f>
        <v>1500.1980500313734</v>
      </c>
      <c r="F83" s="2">
        <f>Eurostat!E64/Eurostat!E15*1000</f>
        <v>1631.53624970228</v>
      </c>
      <c r="G83" s="2">
        <f>Eurostat!F64/Eurostat!F15*1000</f>
        <v>1549.1204934217153</v>
      </c>
      <c r="H83" s="2">
        <f>Eurostat!G64/Eurostat!G15*1000</f>
        <v>1638.7704671300864</v>
      </c>
      <c r="I83" s="2">
        <f>Eurostat!H64/Eurostat!H15*1000</f>
        <v>1790.9709720537446</v>
      </c>
      <c r="J83" s="2">
        <f>Eurostat!I64/Eurostat!I15*1000</f>
        <v>1712.380328941985</v>
      </c>
      <c r="K83" s="2">
        <f>Eurostat!J64/Eurostat!J15*1000</f>
        <v>1589.2122385077139</v>
      </c>
      <c r="L83" s="2">
        <f>Eurostat!K64/Eurostat!K15*1000</f>
        <v>1378.0037664783426</v>
      </c>
      <c r="M83" s="2">
        <f>Eurostat!L64/Eurostat!L15*1000</f>
        <v>1332.8725837364891</v>
      </c>
      <c r="N83" s="2">
        <f>Eurostat!M64/Eurostat!M15*1000</f>
        <v>1330.5695795536949</v>
      </c>
      <c r="O83" s="2">
        <f>Eurostat!N64/Eurostat!N15*1000</f>
        <v>1246.2167020755026</v>
      </c>
      <c r="P83" s="2">
        <f>Eurostat!O64/Eurostat!O15*1000</f>
        <v>1206.3421253183144</v>
      </c>
      <c r="Q83" s="2">
        <f>Eurostat!P64/Eurostat!P15*1000</f>
        <v>1105.1198857733227</v>
      </c>
      <c r="R83" s="2">
        <f>Eurostat!Q64/Eurostat!Q15*1000</f>
        <v>1095.648947026626</v>
      </c>
      <c r="S83" s="2">
        <f>Eurostat!R64/Eurostat!R15*1000</f>
        <v>1057.6257986504281</v>
      </c>
      <c r="T83" s="2">
        <f>Eurostat!S64/Eurostat!S15*1000</f>
        <v>977.62311139348947</v>
      </c>
      <c r="U83" s="2">
        <f>Eurostat!T64/Eurostat!T15*1000</f>
        <v>910.3889039978244</v>
      </c>
      <c r="V83" s="2">
        <f>Eurostat!U64/Eurostat!U15*1000</f>
        <v>842.53229627214228</v>
      </c>
      <c r="W83" s="208">
        <f>Eurostat!V64/Eurostat!V15*1000</f>
        <v>851.70307178646999</v>
      </c>
      <c r="X83" s="211">
        <f t="shared" ref="X83:X109" si="35">V83/$V$80*100</f>
        <v>510.2521568458003</v>
      </c>
      <c r="Y83" s="211">
        <f>W83/$W$80*100</f>
        <v>510.34303812284537</v>
      </c>
      <c r="AA83" s="88"/>
      <c r="AB83" s="88"/>
    </row>
    <row r="84" spans="1:28">
      <c r="A84" s="20" t="s">
        <v>8</v>
      </c>
      <c r="B84" s="20"/>
      <c r="C84" s="2">
        <f>Eurostat!B65/Eurostat!B16*1000</f>
        <v>816.60207859193656</v>
      </c>
      <c r="D84" s="2">
        <f>Eurostat!C65/Eurostat!C16*1000</f>
        <v>835.41894676462061</v>
      </c>
      <c r="E84" s="2">
        <f>Eurostat!D65/Eurostat!D16*1000</f>
        <v>815.07634744951781</v>
      </c>
      <c r="F84" s="2">
        <f>Eurostat!E65/Eurostat!E16*1000</f>
        <v>790.11637391637601</v>
      </c>
      <c r="G84" s="2">
        <f>Eurostat!F65/Eurostat!F16*1000</f>
        <v>748.28123418116479</v>
      </c>
      <c r="H84" s="2">
        <f>Eurostat!G65/Eurostat!G16*1000</f>
        <v>716.41124321352493</v>
      </c>
      <c r="I84" s="2">
        <f>Eurostat!H65/Eurostat!H16*1000</f>
        <v>706.43688513004918</v>
      </c>
      <c r="J84" s="2">
        <f>Eurostat!I65/Eurostat!I16*1000</f>
        <v>717.05275371928224</v>
      </c>
      <c r="K84" s="2">
        <f>Eurostat!J65/Eurostat!J16*1000</f>
        <v>695.77021555168972</v>
      </c>
      <c r="L84" s="2">
        <f>Eurostat!K65/Eurostat!K16*1000</f>
        <v>641.02438402635471</v>
      </c>
      <c r="M84" s="2">
        <f>Eurostat!L65/Eurostat!L16*1000</f>
        <v>647.25137356820312</v>
      </c>
      <c r="N84" s="2">
        <f>Eurostat!M65/Eurostat!M16*1000</f>
        <v>644.14494592444169</v>
      </c>
      <c r="O84" s="2">
        <f>Eurostat!N65/Eurostat!N16*1000</f>
        <v>636.60923854118255</v>
      </c>
      <c r="P84" s="2">
        <f>Eurostat!O65/Eurostat!O16*1000</f>
        <v>640.93142883387679</v>
      </c>
      <c r="Q84" s="2">
        <f>Eurostat!P65/Eurostat!P16*1000</f>
        <v>627.27123242621064</v>
      </c>
      <c r="R84" s="2">
        <f>Eurostat!Q65/Eurostat!Q16*1000</f>
        <v>581.16340503531183</v>
      </c>
      <c r="S84" s="2">
        <f>Eurostat!R65/Eurostat!R16*1000</f>
        <v>555.58620689655174</v>
      </c>
      <c r="T84" s="2">
        <f>Eurostat!S65/Eurostat!S16*1000</f>
        <v>525.01965250514138</v>
      </c>
      <c r="U84" s="2">
        <f>Eurostat!T65/Eurostat!T16*1000</f>
        <v>498.01570492261413</v>
      </c>
      <c r="V84" s="2">
        <f>Eurostat!U65/Eurostat!U16*1000</f>
        <v>488.80587107328103</v>
      </c>
      <c r="W84" s="208">
        <f>Eurostat!V65/Eurostat!V16*1000</f>
        <v>503.079989841989</v>
      </c>
      <c r="X84" s="211">
        <f t="shared" si="35"/>
        <v>296.02930486770293</v>
      </c>
      <c r="Y84" s="211">
        <f t="shared" ref="Y84:Y109" si="36">W84/$W$80*100</f>
        <v>301.44704057042412</v>
      </c>
      <c r="AA84" s="88"/>
      <c r="AB84" s="88"/>
    </row>
    <row r="85" spans="1:28">
      <c r="A85" s="20" t="s">
        <v>9</v>
      </c>
      <c r="B85" s="20"/>
      <c r="C85" s="2">
        <f>Eurostat!B66/Eurostat!B17*1000</f>
        <v>133.91620988319642</v>
      </c>
      <c r="D85" s="2">
        <f>Eurostat!C66/Eurostat!C17*1000</f>
        <v>145.90843560468565</v>
      </c>
      <c r="E85" s="2">
        <f>Eurostat!D66/Eurostat!D17*1000</f>
        <v>137.130018799444</v>
      </c>
      <c r="F85" s="2">
        <f>Eurostat!E66/Eurostat!E17*1000</f>
        <v>140.67878632272752</v>
      </c>
      <c r="G85" s="2">
        <f>Eurostat!F66/Eurostat!F17*1000</f>
        <v>138.22670683499456</v>
      </c>
      <c r="H85" s="2">
        <f>Eurostat!G66/Eurostat!G17*1000</f>
        <v>134.47389797914491</v>
      </c>
      <c r="I85" s="2">
        <f>Eurostat!H66/Eurostat!H17*1000</f>
        <v>148.73891760936976</v>
      </c>
      <c r="J85" s="2">
        <f>Eurostat!I66/Eurostat!I17*1000</f>
        <v>134.15639248649219</v>
      </c>
      <c r="K85" s="2">
        <f>Eurostat!J66/Eurostat!J17*1000</f>
        <v>129.03782202114198</v>
      </c>
      <c r="L85" s="2">
        <f>Eurostat!K66/Eurostat!K17*1000</f>
        <v>121.25412017707443</v>
      </c>
      <c r="M85" s="2">
        <f>Eurostat!L66/Eurostat!L17*1000</f>
        <v>114.02794275042658</v>
      </c>
      <c r="N85" s="2">
        <f>Eurostat!M66/Eurostat!M17*1000</f>
        <v>116.39885986433005</v>
      </c>
      <c r="O85" s="2">
        <f>Eurostat!N66/Eurostat!N17*1000</f>
        <v>113.6557089475545</v>
      </c>
      <c r="P85" s="2">
        <f>Eurostat!O66/Eurostat!O17*1000</f>
        <v>118.24066600911237</v>
      </c>
      <c r="Q85" s="2">
        <f>Eurostat!P66/Eurostat!P17*1000</f>
        <v>112.34273015788528</v>
      </c>
      <c r="R85" s="2">
        <f>Eurostat!Q66/Eurostat!Q17*1000</f>
        <v>106.993114100912</v>
      </c>
      <c r="S85" s="2">
        <f>Eurostat!R66/Eurostat!R17*1000</f>
        <v>110.64628991023925</v>
      </c>
      <c r="T85" s="2">
        <f>Eurostat!S66/Eurostat!S17*1000</f>
        <v>106.50505833327752</v>
      </c>
      <c r="U85" s="2">
        <f>Eurostat!T66/Eurostat!T17*1000</f>
        <v>100.43901494042682</v>
      </c>
      <c r="V85" s="2">
        <f>Eurostat!U66/Eurostat!U17*1000</f>
        <v>108.7020068147648</v>
      </c>
      <c r="W85" s="208">
        <f>Eurostat!V66/Eurostat!V17*1000</f>
        <v>105.19908113467564</v>
      </c>
      <c r="X85" s="211">
        <f t="shared" si="35"/>
        <v>65.831818763639419</v>
      </c>
      <c r="Y85" s="211">
        <f t="shared" si="36"/>
        <v>63.035605309478171</v>
      </c>
      <c r="AA85" s="88"/>
      <c r="AB85" s="88"/>
    </row>
    <row r="86" spans="1:28">
      <c r="A86" s="20" t="s">
        <v>35</v>
      </c>
      <c r="B86" s="20"/>
      <c r="C86" s="2">
        <f>Eurostat!B67/Eurostat!B18*1000</f>
        <v>211.08299096450799</v>
      </c>
      <c r="D86" s="2">
        <f>Eurostat!C67/Eurostat!C18*1000</f>
        <v>196.39309628515502</v>
      </c>
      <c r="E86" s="2">
        <f>Eurostat!D67/Eurostat!D18*1000</f>
        <v>189.25054558783035</v>
      </c>
      <c r="F86" s="2">
        <f>Eurostat!E67/Eurostat!E18*1000</f>
        <v>189.51839597201771</v>
      </c>
      <c r="G86" s="2">
        <f>Eurostat!F67/Eurostat!F18*1000</f>
        <v>184.31365373694945</v>
      </c>
      <c r="H86" s="2">
        <f>Eurostat!G67/Eurostat!G18*1000</f>
        <v>183.25799052740462</v>
      </c>
      <c r="I86" s="2">
        <f>Eurostat!H67/Eurostat!H18*1000</f>
        <v>187.87517873371536</v>
      </c>
      <c r="J86" s="2">
        <f>Eurostat!I67/Eurostat!I18*1000</f>
        <v>183.19620472827447</v>
      </c>
      <c r="K86" s="2">
        <f>Eurostat!J67/Eurostat!J18*1000</f>
        <v>178.85347870326294</v>
      </c>
      <c r="L86" s="2">
        <f>Eurostat!K67/Eurostat!K18*1000</f>
        <v>171.90821139688236</v>
      </c>
      <c r="M86" s="2">
        <f>Eurostat!L67/Eurostat!L18*1000</f>
        <v>167.82515262515264</v>
      </c>
      <c r="N86" s="2">
        <f>Eurostat!M67/Eurostat!M18*1000</f>
        <v>169.99367863476218</v>
      </c>
      <c r="O86" s="2">
        <f>Eurostat!N67/Eurostat!N18*1000</f>
        <v>166.17937106130381</v>
      </c>
      <c r="P86" s="2">
        <f>Eurostat!O67/Eurostat!O18*1000</f>
        <v>168.26006187704721</v>
      </c>
      <c r="Q86" s="2">
        <f>Eurostat!P67/Eurostat!P18*1000</f>
        <v>167.12066912230705</v>
      </c>
      <c r="R86" s="2">
        <f>Eurostat!Q67/Eurostat!Q18*1000</f>
        <v>164.03288935404527</v>
      </c>
      <c r="S86" s="2">
        <f>Eurostat!R67/Eurostat!R18*1000</f>
        <v>159.51059978234818</v>
      </c>
      <c r="T86" s="2">
        <f>Eurostat!S67/Eurostat!S18*1000</f>
        <v>150.427290038157</v>
      </c>
      <c r="U86" s="2">
        <f>Eurostat!T67/Eurostat!T18*1000</f>
        <v>150.16204474186711</v>
      </c>
      <c r="V86" s="2">
        <f>Eurostat!U67/Eurostat!U18*1000</f>
        <v>150.69610729343475</v>
      </c>
      <c r="W86" s="208">
        <f>Eurostat!V67/Eurostat!V18*1000</f>
        <v>149.62850753516068</v>
      </c>
      <c r="X86" s="211">
        <f t="shared" si="35"/>
        <v>91.26417362866809</v>
      </c>
      <c r="Y86" s="211">
        <f t="shared" si="36"/>
        <v>89.657851022082028</v>
      </c>
      <c r="AA86" s="88"/>
      <c r="AB86" s="88"/>
    </row>
    <row r="87" spans="1:28">
      <c r="A87" s="252" t="s">
        <v>10</v>
      </c>
      <c r="B87" s="20"/>
      <c r="C87" s="2">
        <f>Eurostat!B68/Eurostat!B19*1000</f>
        <v>1633.8827822761696</v>
      </c>
      <c r="D87" s="2">
        <f>Eurostat!C68/Eurostat!C19*1000</f>
        <v>1631.6152799345361</v>
      </c>
      <c r="E87" s="2">
        <f>Eurostat!D68/Eurostat!D19*1000</f>
        <v>1522.4455239516212</v>
      </c>
      <c r="F87" s="2">
        <f>Eurostat!E68/Eurostat!E19*1000</f>
        <v>1291.8018907859462</v>
      </c>
      <c r="G87" s="2">
        <f>Eurostat!F68/Eurostat!F19*1000</f>
        <v>1355.9200459066565</v>
      </c>
      <c r="H87" s="2">
        <f>Eurostat!G68/Eurostat!G19*1000</f>
        <v>1199.6408932779709</v>
      </c>
      <c r="I87" s="2">
        <f>Eurostat!H68/Eurostat!H19*1000</f>
        <v>1240.806290934526</v>
      </c>
      <c r="J87" s="2">
        <f>Eurostat!I68/Eurostat!I19*1000</f>
        <v>1096.6310038697929</v>
      </c>
      <c r="K87" s="2">
        <f>Eurostat!J68/Eurostat!J19*1000</f>
        <v>949.45476503392172</v>
      </c>
      <c r="L87" s="2">
        <f>Eurostat!K68/Eurostat!K19*1000</f>
        <v>888.64352750520891</v>
      </c>
      <c r="M87" s="2">
        <f>Eurostat!L68/Eurostat!L19*1000</f>
        <v>806.0326633981623</v>
      </c>
      <c r="N87" s="2">
        <f>Eurostat!M68/Eurostat!M19*1000</f>
        <v>790.92075517810224</v>
      </c>
      <c r="O87" s="2">
        <f>Eurostat!N68/Eurostat!N19*1000</f>
        <v>715.56555767383861</v>
      </c>
      <c r="P87" s="2">
        <f>Eurostat!O68/Eurostat!O19*1000</f>
        <v>731.0454908220272</v>
      </c>
      <c r="Q87" s="2">
        <f>Eurostat!P68/Eurostat!P19*1000</f>
        <v>707.20084053584162</v>
      </c>
      <c r="R87" s="2">
        <f>Eurostat!Q68/Eurostat!Q19*1000</f>
        <v>639.11199972422355</v>
      </c>
      <c r="S87" s="2">
        <f>Eurostat!R68/Eurostat!R19*1000</f>
        <v>566.09681257436284</v>
      </c>
      <c r="T87" s="250">
        <f>Eurostat!S68/Eurostat!S19*1000</f>
        <v>588.29240822191809</v>
      </c>
      <c r="U87" s="250">
        <f>Eurostat!T68/Eurostat!T19*1000</f>
        <v>591.66229891545379</v>
      </c>
      <c r="V87" s="250">
        <f>Eurostat!U68/Eurostat!U19*1000</f>
        <v>622.2154301903206</v>
      </c>
      <c r="W87" s="251">
        <f>Eurostat!V68/Eurostat!V19*1000</f>
        <v>701.32885782600692</v>
      </c>
      <c r="X87" s="249">
        <f t="shared" si="35"/>
        <v>376.82444540357261</v>
      </c>
      <c r="Y87" s="249">
        <f t="shared" si="36"/>
        <v>420.23835757150226</v>
      </c>
      <c r="AA87" s="88"/>
      <c r="AB87" s="88"/>
    </row>
    <row r="88" spans="1:28">
      <c r="A88" s="20" t="s">
        <v>14</v>
      </c>
      <c r="B88" s="20"/>
      <c r="C88" s="2">
        <f>Eurostat!B69/Eurostat!B20*1000</f>
        <v>195.03501426858119</v>
      </c>
      <c r="D88" s="2">
        <f>Eurostat!C69/Eurostat!C20*1000</f>
        <v>191.67735990557932</v>
      </c>
      <c r="E88" s="2">
        <f>Eurostat!D69/Eurostat!D20*1000</f>
        <v>182.58235565581455</v>
      </c>
      <c r="F88" s="2">
        <f>Eurostat!E69/Eurostat!E20*1000</f>
        <v>183.36116468955402</v>
      </c>
      <c r="G88" s="2">
        <f>Eurostat!F69/Eurostat!F20*1000</f>
        <v>180.43204139722667</v>
      </c>
      <c r="H88" s="2">
        <f>Eurostat!G69/Eurostat!G20*1000</f>
        <v>165.73851688256403</v>
      </c>
      <c r="I88" s="2">
        <f>Eurostat!H69/Eurostat!H20*1000</f>
        <v>158.95998860112766</v>
      </c>
      <c r="J88" s="2">
        <f>Eurostat!I69/Eurostat!I20*1000</f>
        <v>150.77700809673999</v>
      </c>
      <c r="K88" s="2">
        <f>Eurostat!J69/Eurostat!J20*1000</f>
        <v>148.83262741679945</v>
      </c>
      <c r="L88" s="2">
        <f>Eurostat!K69/Eurostat!K20*1000</f>
        <v>142.14838486517741</v>
      </c>
      <c r="M88" s="2">
        <f>Eurostat!L69/Eurostat!L20*1000</f>
        <v>134.61006160377653</v>
      </c>
      <c r="N88" s="2">
        <f>Eurostat!M69/Eurostat!M20*1000</f>
        <v>136.53110916989624</v>
      </c>
      <c r="O88" s="2">
        <f>Eurostat!N69/Eurostat!N20*1000</f>
        <v>130.07271674528704</v>
      </c>
      <c r="P88" s="2">
        <f>Eurostat!O69/Eurostat!O20*1000</f>
        <v>123.13716513933964</v>
      </c>
      <c r="Q88" s="2">
        <f>Eurostat!P69/Eurostat!P20*1000</f>
        <v>119.35128843540926</v>
      </c>
      <c r="R88" s="2">
        <f>Eurostat!Q69/Eurostat!Q20*1000</f>
        <v>113.13057206124127</v>
      </c>
      <c r="S88" s="2">
        <f>Eurostat!R69/Eurostat!R20*1000</f>
        <v>109.46231327628939</v>
      </c>
      <c r="T88" s="2">
        <f>Eurostat!S69/Eurostat!S20*1000</f>
        <v>107.25339729610691</v>
      </c>
      <c r="U88" s="2">
        <f>Eurostat!T69/Eurostat!T20*1000</f>
        <v>110.09654779786176</v>
      </c>
      <c r="V88" s="2">
        <f>Eurostat!U69/Eurostat!U20*1000</f>
        <v>110.81396299020153</v>
      </c>
      <c r="W88" s="208">
        <f>Eurostat!V69/Eurostat!V20*1000</f>
        <v>112.65714179132316</v>
      </c>
      <c r="X88" s="211">
        <f t="shared" si="35"/>
        <v>67.110856016512059</v>
      </c>
      <c r="Y88" s="211">
        <f t="shared" si="36"/>
        <v>67.504497650132066</v>
      </c>
      <c r="AA88" s="88"/>
      <c r="AB88" s="88"/>
    </row>
    <row r="89" spans="1:28">
      <c r="A89" s="20" t="s">
        <v>11</v>
      </c>
      <c r="B89" s="20"/>
      <c r="C89" s="2">
        <f>Eurostat!B70/Eurostat!B21*1000</f>
        <v>202.42007911795841</v>
      </c>
      <c r="D89" s="2">
        <f>Eurostat!C70/Eurostat!C21*1000</f>
        <v>198.50321542471892</v>
      </c>
      <c r="E89" s="2">
        <f>Eurostat!D70/Eurostat!D21*1000</f>
        <v>202.36543755981387</v>
      </c>
      <c r="F89" s="2">
        <f>Eurostat!E70/Eurostat!E21*1000</f>
        <v>203.42217983985583</v>
      </c>
      <c r="G89" s="2">
        <f>Eurostat!F70/Eurostat!F21*1000</f>
        <v>206.28145969120177</v>
      </c>
      <c r="H89" s="2">
        <f>Eurostat!G70/Eurostat!G21*1000</f>
        <v>203.15421863336485</v>
      </c>
      <c r="I89" s="2">
        <f>Eurostat!H70/Eurostat!H21*1000</f>
        <v>204.18616988987833</v>
      </c>
      <c r="J89" s="2">
        <f>Eurostat!I70/Eurostat!I21*1000</f>
        <v>204.46529152932948</v>
      </c>
      <c r="K89" s="2">
        <f>Eurostat!J70/Eurostat!J21*1000</f>
        <v>208.1045016988202</v>
      </c>
      <c r="L89" s="2">
        <f>Eurostat!K70/Eurostat!K21*1000</f>
        <v>202.2817683704871</v>
      </c>
      <c r="M89" s="2">
        <f>Eurostat!L70/Eurostat!L21*1000</f>
        <v>204.92352977426873</v>
      </c>
      <c r="N89" s="2">
        <f>Eurostat!M70/Eurostat!M21*1000</f>
        <v>202.50115330262034</v>
      </c>
      <c r="O89" s="2">
        <f>Eurostat!N70/Eurostat!N21*1000</f>
        <v>198.78045089010939</v>
      </c>
      <c r="P89" s="2">
        <f>Eurostat!O70/Eurostat!O21*1000</f>
        <v>192.63712220203149</v>
      </c>
      <c r="Q89" s="2">
        <f>Eurostat!P70/Eurostat!P21*1000</f>
        <v>187.43475372496914</v>
      </c>
      <c r="R89" s="2">
        <f>Eurostat!Q70/Eurostat!Q21*1000</f>
        <v>186.68769854935917</v>
      </c>
      <c r="S89" s="2">
        <f>Eurostat!R70/Eurostat!R21*1000</f>
        <v>177.89194160662922</v>
      </c>
      <c r="T89" s="2">
        <f>Eurostat!S70/Eurostat!S21*1000</f>
        <v>172.94133225068313</v>
      </c>
      <c r="U89" s="2">
        <f>Eurostat!T70/Eurostat!T21*1000</f>
        <v>174.51734404824339</v>
      </c>
      <c r="V89" s="2">
        <f>Eurostat!U70/Eurostat!U21*1000</f>
        <v>173.86679294359681</v>
      </c>
      <c r="W89" s="208">
        <f>Eurostat!V70/Eurostat!V21*1000</f>
        <v>169.3196802059006</v>
      </c>
      <c r="X89" s="211">
        <f t="shared" si="35"/>
        <v>105.29674232769915</v>
      </c>
      <c r="Y89" s="211">
        <f t="shared" si="36"/>
        <v>101.45686081537582</v>
      </c>
      <c r="AA89" s="88"/>
      <c r="AB89" s="88"/>
    </row>
    <row r="90" spans="1:28">
      <c r="A90" s="20" t="s">
        <v>12</v>
      </c>
      <c r="B90" s="20"/>
      <c r="C90" s="2">
        <f>Eurostat!B71/Eurostat!B22*1000</f>
        <v>193.78854872062777</v>
      </c>
      <c r="D90" s="2">
        <f>Eurostat!C71/Eurostat!C22*1000</f>
        <v>196.15108559498088</v>
      </c>
      <c r="E90" s="2">
        <f>Eurostat!D71/Eurostat!D22*1000</f>
        <v>198.43745389056809</v>
      </c>
      <c r="F90" s="2">
        <f>Eurostat!E71/Eurostat!E22*1000</f>
        <v>192.50878835856045</v>
      </c>
      <c r="G90" s="2">
        <f>Eurostat!F71/Eurostat!F22*1000</f>
        <v>198.66125389680121</v>
      </c>
      <c r="H90" s="2">
        <f>Eurostat!G71/Eurostat!G22*1000</f>
        <v>198.20141442166837</v>
      </c>
      <c r="I90" s="2">
        <f>Eurostat!H71/Eurostat!H22*1000</f>
        <v>191.17673261377479</v>
      </c>
      <c r="J90" s="2">
        <f>Eurostat!I71/Eurostat!I22*1000</f>
        <v>195.44354377332797</v>
      </c>
      <c r="K90" s="2">
        <f>Eurostat!J71/Eurostat!J22*1000</f>
        <v>196.3653603475816</v>
      </c>
      <c r="L90" s="2">
        <f>Eurostat!K71/Eurostat!K22*1000</f>
        <v>196.73400242717597</v>
      </c>
      <c r="M90" s="2">
        <f>Eurostat!L71/Eurostat!L22*1000</f>
        <v>196.79412992711622</v>
      </c>
      <c r="N90" s="2">
        <f>Eurostat!M71/Eurostat!M22*1000</f>
        <v>194.56189004641504</v>
      </c>
      <c r="O90" s="2">
        <f>Eurostat!N71/Eurostat!N22*1000</f>
        <v>195.12788587651673</v>
      </c>
      <c r="P90" s="2">
        <f>Eurostat!O71/Eurostat!O22*1000</f>
        <v>195.72616877374119</v>
      </c>
      <c r="Q90" s="2">
        <f>Eurostat!P71/Eurostat!P22*1000</f>
        <v>198.0246694324899</v>
      </c>
      <c r="R90" s="2">
        <f>Eurostat!Q71/Eurostat!Q22*1000</f>
        <v>195.16387445506678</v>
      </c>
      <c r="S90" s="2">
        <f>Eurostat!R71/Eurostat!R22*1000</f>
        <v>187.88262010086143</v>
      </c>
      <c r="T90" s="2">
        <f>Eurostat!S71/Eurostat!S22*1000</f>
        <v>183.80544914059692</v>
      </c>
      <c r="U90" s="2">
        <f>Eurostat!T71/Eurostat!T22*1000</f>
        <v>176.65235132851399</v>
      </c>
      <c r="V90" s="2">
        <f>Eurostat!U71/Eurostat!U22*1000</f>
        <v>168.51161753441303</v>
      </c>
      <c r="W90" s="208">
        <f>Eurostat!V71/Eurostat!V22*1000</f>
        <v>168.47223456638233</v>
      </c>
      <c r="X90" s="211">
        <f t="shared" si="35"/>
        <v>102.05355531289419</v>
      </c>
      <c r="Y90" s="211">
        <f t="shared" si="36"/>
        <v>100.94906884345237</v>
      </c>
      <c r="AA90" s="88"/>
      <c r="AB90" s="88"/>
    </row>
    <row r="91" spans="1:28">
      <c r="A91" s="20" t="s">
        <v>13</v>
      </c>
      <c r="B91" s="20"/>
      <c r="C91" s="2">
        <f>Eurostat!B72/Eurostat!B23*1000</f>
        <v>192.04924692850253</v>
      </c>
      <c r="D91" s="2">
        <f>Eurostat!C72/Eurostat!C23*1000</f>
        <v>200.71423869726283</v>
      </c>
      <c r="E91" s="2">
        <f>Eurostat!D72/Eurostat!D23*1000</f>
        <v>194.65658720347412</v>
      </c>
      <c r="F91" s="2">
        <f>Eurostat!E72/Eurostat!E23*1000</f>
        <v>199.34297888025648</v>
      </c>
      <c r="G91" s="2">
        <f>Eurostat!F72/Eurostat!F23*1000</f>
        <v>187.91595790309074</v>
      </c>
      <c r="H91" s="2">
        <f>Eurostat!G72/Eurostat!G23*1000</f>
        <v>191.59350582718739</v>
      </c>
      <c r="I91" s="2">
        <f>Eurostat!H72/Eurostat!H23*1000</f>
        <v>200.30900430627307</v>
      </c>
      <c r="J91" s="2">
        <f>Eurostat!I72/Eurostat!I23*1000</f>
        <v>190.26282299937338</v>
      </c>
      <c r="K91" s="2">
        <f>Eurostat!J72/Eurostat!J23*1000</f>
        <v>189.80546329257544</v>
      </c>
      <c r="L91" s="2">
        <f>Eurostat!K72/Eurostat!K23*1000</f>
        <v>183.62016887772165</v>
      </c>
      <c r="M91" s="2">
        <f>Eurostat!L72/Eurostat!L23*1000</f>
        <v>179.09509692214644</v>
      </c>
      <c r="N91" s="2">
        <f>Eurostat!M72/Eurostat!M23*1000</f>
        <v>181.5500243105331</v>
      </c>
      <c r="O91" s="2">
        <f>Eurostat!N72/Eurostat!N23*1000</f>
        <v>180.26169453183755</v>
      </c>
      <c r="P91" s="2">
        <f>Eurostat!O72/Eurostat!O23*1000</f>
        <v>181.87380049395887</v>
      </c>
      <c r="Q91" s="2">
        <f>Eurostat!P72/Eurostat!P23*1000</f>
        <v>180.05877526641788</v>
      </c>
      <c r="R91" s="2">
        <f>Eurostat!Q72/Eurostat!Q23*1000</f>
        <v>177.42558643598196</v>
      </c>
      <c r="S91" s="2">
        <f>Eurostat!R72/Eurostat!R23*1000</f>
        <v>170.92224617270793</v>
      </c>
      <c r="T91" s="2">
        <f>Eurostat!S72/Eurostat!S23*1000</f>
        <v>165.44706174476752</v>
      </c>
      <c r="U91" s="2">
        <f>Eurostat!T72/Eurostat!T23*1000</f>
        <v>166.56191286545942</v>
      </c>
      <c r="V91" s="2">
        <f>Eurostat!U72/Eurostat!U23*1000</f>
        <v>164.40688910508459</v>
      </c>
      <c r="W91" s="208">
        <f>Eurostat!V72/Eurostat!V23*1000</f>
        <v>167.07919714195634</v>
      </c>
      <c r="X91" s="211">
        <f t="shared" si="35"/>
        <v>99.567660655089156</v>
      </c>
      <c r="Y91" s="211">
        <f t="shared" si="36"/>
        <v>100.11435663569996</v>
      </c>
      <c r="AA91" s="88"/>
      <c r="AB91" s="88"/>
    </row>
    <row r="92" spans="1:28">
      <c r="A92" s="20" t="s">
        <v>15</v>
      </c>
      <c r="B92" s="20"/>
      <c r="C92" s="2">
        <f>Eurostat!B73/Eurostat!B24*1000</f>
        <v>150.59368834960188</v>
      </c>
      <c r="D92" s="2">
        <f>Eurostat!C73/Eurostat!C24*1000</f>
        <v>152.08873007062016</v>
      </c>
      <c r="E92" s="2">
        <f>Eurostat!D73/Eurostat!D24*1000</f>
        <v>150.26078519505822</v>
      </c>
      <c r="F92" s="2">
        <f>Eurostat!E73/Eurostat!E24*1000</f>
        <v>150.94690282291876</v>
      </c>
      <c r="G92" s="2">
        <f>Eurostat!F73/Eurostat!F24*1000</f>
        <v>146.11887658209181</v>
      </c>
      <c r="H92" s="2">
        <f>Eurostat!G73/Eurostat!G24*1000</f>
        <v>149.44996568390471</v>
      </c>
      <c r="I92" s="2">
        <f>Eurostat!H73/Eurostat!H24*1000</f>
        <v>147.92375132427816</v>
      </c>
      <c r="J92" s="2">
        <f>Eurostat!I73/Eurostat!I24*1000</f>
        <v>147.12634018198762</v>
      </c>
      <c r="K92" s="2">
        <f>Eurostat!J73/Eurostat!J24*1000</f>
        <v>149.17788104943946</v>
      </c>
      <c r="L92" s="2">
        <f>Eurostat!K73/Eurostat!K24*1000</f>
        <v>149.29489038706919</v>
      </c>
      <c r="M92" s="2">
        <f>Eurostat!L73/Eurostat!L24*1000</f>
        <v>146.70715874821485</v>
      </c>
      <c r="N92" s="2">
        <f>Eurostat!M73/Eurostat!M24*1000</f>
        <v>144.39974189988033</v>
      </c>
      <c r="O92" s="2">
        <f>Eurostat!N73/Eurostat!N24*1000</f>
        <v>144.14309050348095</v>
      </c>
      <c r="P92" s="2">
        <f>Eurostat!O73/Eurostat!O24*1000</f>
        <v>150.27855230480858</v>
      </c>
      <c r="Q92" s="2">
        <f>Eurostat!P73/Eurostat!P24*1000</f>
        <v>149.69831023735185</v>
      </c>
      <c r="R92" s="2">
        <f>Eurostat!Q73/Eurostat!Q24*1000</f>
        <v>149.81504668414323</v>
      </c>
      <c r="S92" s="2">
        <f>Eurostat!R73/Eurostat!R24*1000</f>
        <v>145.34204243064497</v>
      </c>
      <c r="T92" s="2">
        <f>Eurostat!S73/Eurostat!S24*1000</f>
        <v>141.58356383572186</v>
      </c>
      <c r="U92" s="2">
        <f>Eurostat!T73/Eurostat!T24*1000</f>
        <v>140.53581581400053</v>
      </c>
      <c r="V92" s="2">
        <f>Eurostat!U73/Eurostat!U24*1000</f>
        <v>139.15290946743573</v>
      </c>
      <c r="W92" s="208">
        <f>Eurostat!V73/Eurostat!V24*1000</f>
        <v>141.13567600141076</v>
      </c>
      <c r="X92" s="211">
        <f t="shared" si="35"/>
        <v>84.273413020826325</v>
      </c>
      <c r="Y92" s="211">
        <f t="shared" si="36"/>
        <v>84.568920864640873</v>
      </c>
      <c r="AA92" s="88"/>
      <c r="AB92" s="88"/>
    </row>
    <row r="93" spans="1:28">
      <c r="A93" s="20" t="s">
        <v>16</v>
      </c>
      <c r="B93" s="20"/>
      <c r="C93" s="2">
        <f>Eurostat!B74/Eurostat!B25*1000</f>
        <v>242.19123502592208</v>
      </c>
      <c r="D93" s="2">
        <f>Eurostat!C74/Eurostat!C25*1000</f>
        <v>251.04848703244204</v>
      </c>
      <c r="E93" s="2">
        <f>Eurostat!D74/Eurostat!D25*1000</f>
        <v>251.93244129385138</v>
      </c>
      <c r="F93" s="2">
        <f>Eurostat!E74/Eurostat!E25*1000</f>
        <v>259.56296707286094</v>
      </c>
      <c r="G93" s="2">
        <f>Eurostat!F74/Eurostat!F25*1000</f>
        <v>283.1062357055556</v>
      </c>
      <c r="H93" s="2">
        <f>Eurostat!G74/Eurostat!G25*1000</f>
        <v>242.02233866185847</v>
      </c>
      <c r="I93" s="2">
        <f>Eurostat!H74/Eurostat!H25*1000</f>
        <v>259.09814828020632</v>
      </c>
      <c r="J93" s="2">
        <f>Eurostat!I74/Eurostat!I25*1000</f>
        <v>247.74670135662515</v>
      </c>
      <c r="K93" s="2">
        <f>Eurostat!J74/Eurostat!J25*1000</f>
        <v>246.07213985394998</v>
      </c>
      <c r="L93" s="2">
        <f>Eurostat!K74/Eurostat!K25*1000</f>
        <v>236.32851669287845</v>
      </c>
      <c r="M93" s="2">
        <f>Eurostat!L74/Eurostat!L25*1000</f>
        <v>240.52668609910543</v>
      </c>
      <c r="N93" s="2">
        <f>Eurostat!M74/Eurostat!M25*1000</f>
        <v>233.63899007662357</v>
      </c>
      <c r="O93" s="2">
        <f>Eurostat!N74/Eurostat!N25*1000</f>
        <v>230.56690887072355</v>
      </c>
      <c r="P93" s="2">
        <f>Eurostat!O74/Eurostat!O25*1000</f>
        <v>246.21528745240084</v>
      </c>
      <c r="Q93" s="2">
        <f>Eurostat!P74/Eurostat!P25*1000</f>
        <v>221.33119486768243</v>
      </c>
      <c r="R93" s="2">
        <f>Eurostat!Q74/Eurostat!Q25*1000</f>
        <v>216.02608098833221</v>
      </c>
      <c r="S93" s="2">
        <f>Eurostat!R74/Eurostat!R25*1000</f>
        <v>215.53215680458749</v>
      </c>
      <c r="T93" s="2">
        <f>Eurostat!S74/Eurostat!S25*1000</f>
        <v>214.180438395685</v>
      </c>
      <c r="U93" s="2">
        <f>Eurostat!T74/Eurostat!T25*1000</f>
        <v>217.66442140316354</v>
      </c>
      <c r="V93" s="2">
        <f>Eurostat!U74/Eurostat!U25*1000</f>
        <v>216.224552745219</v>
      </c>
      <c r="W93" s="208">
        <f>Eurostat!V74/Eurostat!V25*1000</f>
        <v>207.15472941032954</v>
      </c>
      <c r="X93" s="211">
        <f t="shared" si="35"/>
        <v>130.94933557968872</v>
      </c>
      <c r="Y93" s="211">
        <f t="shared" si="36"/>
        <v>124.12773591039546</v>
      </c>
      <c r="AA93" s="88"/>
      <c r="AB93" s="88"/>
    </row>
    <row r="94" spans="1:28">
      <c r="A94" s="20" t="s">
        <v>17</v>
      </c>
      <c r="B94" s="20"/>
      <c r="C94" s="2">
        <f>Eurostat!B75/Eurostat!B26*1000</f>
        <v>655.28688930730345</v>
      </c>
      <c r="D94" s="2">
        <f>Eurostat!C75/Eurostat!C26*1000</f>
        <v>708.65025747626021</v>
      </c>
      <c r="E94" s="2">
        <f>Eurostat!D75/Eurostat!D26*1000</f>
        <v>853.58047368567532</v>
      </c>
      <c r="F94" s="2">
        <f>Eurostat!E75/Eurostat!E26*1000</f>
        <v>833.35950997329974</v>
      </c>
      <c r="G94" s="2">
        <f>Eurostat!F75/Eurostat!F26*1000</f>
        <v>737.97448901183338</v>
      </c>
      <c r="H94" s="2">
        <f>Eurostat!G75/Eurostat!G26*1000</f>
        <v>706.83909627319701</v>
      </c>
      <c r="I94" s="2">
        <f>Eurostat!H75/Eurostat!H26*1000</f>
        <v>674.36782626656043</v>
      </c>
      <c r="J94" s="2">
        <f>Eurostat!I75/Eurostat!I26*1000</f>
        <v>604.06340214608633</v>
      </c>
      <c r="K94" s="2">
        <f>Eurostat!J75/Eurostat!J26*1000</f>
        <v>563.43152669672679</v>
      </c>
      <c r="L94" s="2">
        <f>Eurostat!K75/Eurostat!K26*1000</f>
        <v>498.60938070248295</v>
      </c>
      <c r="M94" s="2">
        <f>Eurostat!L75/Eurostat!L26*1000</f>
        <v>443.7013849364447</v>
      </c>
      <c r="N94" s="2">
        <f>Eurostat!M75/Eurostat!M26*1000</f>
        <v>452.87353782598615</v>
      </c>
      <c r="O94" s="2">
        <f>Eurostat!N75/Eurostat!N26*1000</f>
        <v>415.25022148052005</v>
      </c>
      <c r="P94" s="2">
        <f>Eurostat!O75/Eurostat!O26*1000</f>
        <v>410.0487309839063</v>
      </c>
      <c r="Q94" s="2">
        <f>Eurostat!P75/Eurostat!P26*1000</f>
        <v>386.97307898648239</v>
      </c>
      <c r="R94" s="2">
        <f>Eurostat!Q75/Eurostat!Q26*1000</f>
        <v>358.1097809332897</v>
      </c>
      <c r="S94" s="2">
        <f>Eurostat!R75/Eurostat!R26*1000</f>
        <v>332.23164247736742</v>
      </c>
      <c r="T94" s="2">
        <f>Eurostat!S75/Eurostat!S26*1000</f>
        <v>312.11076293742053</v>
      </c>
      <c r="U94" s="2">
        <f>Eurostat!T75/Eurostat!T26*1000</f>
        <v>311.29485919549967</v>
      </c>
      <c r="V94" s="250">
        <f>Eurostat!U75/Eurostat!U26*1000</f>
        <v>356.62797498908452</v>
      </c>
      <c r="W94" s="251">
        <f>Eurostat!V75/Eurostat!V26*1000</f>
        <v>375.10332286328321</v>
      </c>
      <c r="X94" s="211">
        <f t="shared" si="35"/>
        <v>215.98008080506054</v>
      </c>
      <c r="Y94" s="211">
        <f t="shared" si="36"/>
        <v>224.76303742628295</v>
      </c>
      <c r="AA94" s="88"/>
      <c r="AB94" s="88"/>
    </row>
    <row r="95" spans="1:28">
      <c r="A95" s="252" t="s">
        <v>18</v>
      </c>
      <c r="B95" s="20"/>
      <c r="C95" s="2">
        <f>Eurostat!B76/Eurostat!B27*1000</f>
        <v>1013.728389537113</v>
      </c>
      <c r="D95" s="2">
        <f>Eurostat!C76/Eurostat!C27*1000</f>
        <v>1125.6747287009027</v>
      </c>
      <c r="E95" s="2">
        <f>Eurostat!D76/Eurostat!D27*1000</f>
        <v>924.0019187563646</v>
      </c>
      <c r="F95" s="2">
        <f>Eurostat!E76/Eurostat!E27*1000</f>
        <v>913.27973174923488</v>
      </c>
      <c r="G95" s="2">
        <f>Eurostat!F76/Eurostat!F27*1000</f>
        <v>907.2322513341129</v>
      </c>
      <c r="H95" s="2">
        <f>Eurostat!G76/Eurostat!G27*1000</f>
        <v>946.97627943348675</v>
      </c>
      <c r="I95" s="2">
        <f>Eurostat!H76/Eurostat!H27*1000</f>
        <v>971.1494775102226</v>
      </c>
      <c r="J95" s="2">
        <f>Eurostat!I76/Eurostat!I27*1000</f>
        <v>853.40661241196415</v>
      </c>
      <c r="K95" s="2">
        <f>Eurostat!J76/Eurostat!J27*1000</f>
        <v>830.94530294508866</v>
      </c>
      <c r="L95" s="2">
        <f>Eurostat!K76/Eurostat!K27*1000</f>
        <v>712.4486757207959</v>
      </c>
      <c r="M95" s="2">
        <f>Eurostat!L76/Eurostat!L27*1000</f>
        <v>575.13273838689724</v>
      </c>
      <c r="N95" s="2">
        <f>Eurostat!M76/Eurostat!M27*1000</f>
        <v>621.15588746772266</v>
      </c>
      <c r="O95" s="2">
        <f>Eurostat!N76/Eurostat!N27*1000</f>
        <v>618.81676484681077</v>
      </c>
      <c r="P95" s="2">
        <f>Eurostat!O76/Eurostat!O27*1000</f>
        <v>584.02929092198679</v>
      </c>
      <c r="Q95" s="2">
        <f>Eurostat!P76/Eurostat!P27*1000</f>
        <v>554.77528089887642</v>
      </c>
      <c r="R95" s="2">
        <f>Eurostat!Q76/Eurostat!Q27*1000</f>
        <v>485.30288642035288</v>
      </c>
      <c r="S95" s="2">
        <f>Eurostat!R76/Eurostat!R27*1000</f>
        <v>442.01017068936375</v>
      </c>
      <c r="T95" s="2">
        <f>Eurostat!S76/Eurostat!S27*1000</f>
        <v>435.17602940353368</v>
      </c>
      <c r="U95" s="250">
        <f>Eurostat!T76/Eurostat!T27*1000</f>
        <v>424.31109499637421</v>
      </c>
      <c r="V95" s="250">
        <f>Eurostat!U76/Eurostat!U27*1000</f>
        <v>453.80280041085467</v>
      </c>
      <c r="W95" s="251">
        <f>Eurostat!V76/Eurostat!V27*1000</f>
        <v>360.11269260835121</v>
      </c>
      <c r="X95" s="249">
        <f t="shared" si="35"/>
        <v>274.83083879019603</v>
      </c>
      <c r="Y95" s="249">
        <f t="shared" si="36"/>
        <v>215.78060676340957</v>
      </c>
      <c r="AA95" s="88"/>
      <c r="AB95" s="88"/>
    </row>
    <row r="96" spans="1:28">
      <c r="A96" s="20" t="s">
        <v>36</v>
      </c>
      <c r="B96" s="20"/>
      <c r="C96" s="2">
        <f>Eurostat!B77/Eurostat!B28*1000</f>
        <v>261.43459622867221</v>
      </c>
      <c r="D96" s="2">
        <f>Eurostat!C77/Eurostat!C28*1000</f>
        <v>256.77174011235564</v>
      </c>
      <c r="E96" s="2">
        <f>Eurostat!D77/Eurostat!D28*1000</f>
        <v>252.78732026430518</v>
      </c>
      <c r="F96" s="2">
        <f>Eurostat!E77/Eurostat!E28*1000</f>
        <v>245.81927886985065</v>
      </c>
      <c r="G96" s="2">
        <f>Eurostat!F77/Eurostat!F28*1000</f>
        <v>230.99897001693014</v>
      </c>
      <c r="H96" s="2">
        <f>Eurostat!G77/Eurostat!G28*1000</f>
        <v>202.88879368382399</v>
      </c>
      <c r="I96" s="2">
        <f>Eurostat!H77/Eurostat!H28*1000</f>
        <v>203.83432808826188</v>
      </c>
      <c r="J96" s="2">
        <f>Eurostat!I77/Eurostat!I28*1000</f>
        <v>190.07403782131905</v>
      </c>
      <c r="K96" s="2">
        <f>Eurostat!J77/Eurostat!J28*1000</f>
        <v>174.58917835671343</v>
      </c>
      <c r="L96" s="2">
        <f>Eurostat!K77/Eurostat!K28*1000</f>
        <v>169.51241152230921</v>
      </c>
      <c r="M96" s="2">
        <f>Eurostat!L77/Eurostat!L28*1000</f>
        <v>164.85914020526715</v>
      </c>
      <c r="N96" s="2">
        <f>Eurostat!M77/Eurostat!M28*1000</f>
        <v>169.76731812861348</v>
      </c>
      <c r="O96" s="2">
        <f>Eurostat!N77/Eurostat!N28*1000</f>
        <v>170.52665650207408</v>
      </c>
      <c r="P96" s="2">
        <f>Eurostat!O77/Eurostat!O28*1000</f>
        <v>177.11177375994498</v>
      </c>
      <c r="Q96" s="2">
        <f>Eurostat!P77/Eurostat!P28*1000</f>
        <v>188.330574793913</v>
      </c>
      <c r="R96" s="2">
        <f>Eurostat!Q77/Eurostat!Q28*1000</f>
        <v>183.27998780673676</v>
      </c>
      <c r="S96" s="2">
        <f>Eurostat!R77/Eurostat!R28*1000</f>
        <v>171.76729379394456</v>
      </c>
      <c r="T96" s="2">
        <f>Eurostat!S77/Eurostat!S28*1000</f>
        <v>157.94239187413626</v>
      </c>
      <c r="U96" s="2">
        <f>Eurostat!T77/Eurostat!T28*1000</f>
        <v>156.82856293413334</v>
      </c>
      <c r="V96" s="2">
        <f>Eurostat!U77/Eurostat!U28*1000</f>
        <v>155.82858855259215</v>
      </c>
      <c r="W96" s="208">
        <f>Eurostat!V77/Eurostat!V28*1000</f>
        <v>161.84063318671085</v>
      </c>
      <c r="X96" s="211">
        <f t="shared" si="35"/>
        <v>94.372493207683732</v>
      </c>
      <c r="Y96" s="211">
        <f t="shared" si="36"/>
        <v>96.975393383268397</v>
      </c>
      <c r="AA96" s="88"/>
      <c r="AB96" s="88"/>
    </row>
    <row r="97" spans="1:28">
      <c r="A97" s="20" t="s">
        <v>19</v>
      </c>
      <c r="B97" s="20"/>
      <c r="C97" s="2">
        <f>Eurostat!B78/Eurostat!B29*1000</f>
        <v>595.26995995184132</v>
      </c>
      <c r="D97" s="2">
        <f>Eurostat!C78/Eurostat!C29*1000</f>
        <v>644.27159465796694</v>
      </c>
      <c r="E97" s="2">
        <f>Eurostat!D78/Eurostat!D29*1000</f>
        <v>607.2245307241534</v>
      </c>
      <c r="F97" s="2">
        <f>Eurostat!E78/Eurostat!E29*1000</f>
        <v>624.9274236195281</v>
      </c>
      <c r="G97" s="2">
        <f>Eurostat!F78/Eurostat!F29*1000</f>
        <v>589.6219120887356</v>
      </c>
      <c r="H97" s="2">
        <f>Eurostat!G78/Eurostat!G29*1000</f>
        <v>603.48015850226841</v>
      </c>
      <c r="I97" s="2">
        <f>Eurostat!H78/Eurostat!H29*1000</f>
        <v>616.73069204747435</v>
      </c>
      <c r="J97" s="2">
        <f>Eurostat!I78/Eurostat!I29*1000</f>
        <v>587.57597390033823</v>
      </c>
      <c r="K97" s="2">
        <f>Eurostat!J78/Eurostat!J29*1000</f>
        <v>558.01887699609176</v>
      </c>
      <c r="L97" s="2">
        <f>Eurostat!K78/Eurostat!K29*1000</f>
        <v>536.71041243047819</v>
      </c>
      <c r="M97" s="2">
        <f>Eurostat!L78/Eurostat!L29*1000</f>
        <v>502.63535890747335</v>
      </c>
      <c r="N97" s="2">
        <f>Eurostat!M78/Eurostat!M29*1000</f>
        <v>496.1563732560968</v>
      </c>
      <c r="O97" s="2">
        <f>Eurostat!N78/Eurostat!N29*1000</f>
        <v>475.64319703201875</v>
      </c>
      <c r="P97" s="2">
        <f>Eurostat!O78/Eurostat!O29*1000</f>
        <v>467.15099141841495</v>
      </c>
      <c r="Q97" s="2">
        <f>Eurostat!P78/Eurostat!P29*1000</f>
        <v>441.45511258275917</v>
      </c>
      <c r="R97" s="2">
        <f>Eurostat!Q78/Eurostat!Q29*1000</f>
        <v>448.80767236910316</v>
      </c>
      <c r="S97" s="2">
        <f>Eurostat!R78/Eurostat!R29*1000</f>
        <v>428.55850911222825</v>
      </c>
      <c r="T97" s="2">
        <f>Eurostat!S78/Eurostat!S29*1000</f>
        <v>419.79715670516703</v>
      </c>
      <c r="U97" s="2">
        <f>Eurostat!T78/Eurostat!T29*1000</f>
        <v>413.76137866946169</v>
      </c>
      <c r="V97" s="2">
        <f>Eurostat!U78/Eurostat!U29*1000</f>
        <v>419.92742281427894</v>
      </c>
      <c r="W97" s="208">
        <f>Eurostat!V78/Eurostat!V29*1000</f>
        <v>424.91662127658185</v>
      </c>
      <c r="X97" s="211">
        <f t="shared" si="35"/>
        <v>254.31532317245936</v>
      </c>
      <c r="Y97" s="211">
        <f t="shared" si="36"/>
        <v>254.61131541574667</v>
      </c>
      <c r="AA97" s="88"/>
      <c r="AB97" s="88"/>
    </row>
    <row r="98" spans="1:28">
      <c r="A98" s="20" t="s">
        <v>20</v>
      </c>
      <c r="B98" s="20"/>
      <c r="C98" s="2">
        <f>Eurostat!B79/Eurostat!B30*1000</f>
        <v>223.70548049021039</v>
      </c>
      <c r="D98" s="2">
        <f>Eurostat!C79/Eurostat!C30*1000</f>
        <v>218.49178448060948</v>
      </c>
      <c r="E98" s="2">
        <f>Eurostat!D79/Eurostat!D30*1000</f>
        <v>213.88471053960654</v>
      </c>
      <c r="F98" s="2">
        <f>Eurostat!E79/Eurostat!E30*1000</f>
        <v>246.71278207148671</v>
      </c>
      <c r="G98" s="2">
        <f>Eurostat!F79/Eurostat!F30*1000</f>
        <v>227.25602054628158</v>
      </c>
      <c r="H98" s="2">
        <f>Eurostat!G79/Eurostat!G30*1000</f>
        <v>221.06086728975458</v>
      </c>
      <c r="I98" s="2">
        <f>Eurostat!H79/Eurostat!H30*1000</f>
        <v>209.89453660804404</v>
      </c>
      <c r="J98" s="2">
        <f>Eurostat!I79/Eurostat!I30*1000</f>
        <v>252.76756967018321</v>
      </c>
      <c r="K98" s="2">
        <f>Eurostat!J79/Eurostat!J30*1000</f>
        <v>191.99584557112425</v>
      </c>
      <c r="L98" s="2">
        <f>Eurostat!K79/Eurostat!K30*1000</f>
        <v>198.51866590535397</v>
      </c>
      <c r="M98" s="2">
        <f>Eurostat!L79/Eurostat!L30*1000</f>
        <v>186.2080216271645</v>
      </c>
      <c r="N98" s="2">
        <f>Eurostat!M79/Eurostat!M30*1000</f>
        <v>208.07688665846038</v>
      </c>
      <c r="O98" s="2">
        <f>Eurostat!N79/Eurostat!N30*1000</f>
        <v>189.26573185052152</v>
      </c>
      <c r="P98" s="2">
        <f>Eurostat!O79/Eurostat!O30*1000</f>
        <v>207.86865644185886</v>
      </c>
      <c r="Q98" s="2">
        <f>Eurostat!P79/Eurostat!P30*1000</f>
        <v>215.16061936676681</v>
      </c>
      <c r="R98" s="2">
        <f>Eurostat!Q79/Eurostat!Q30*1000</f>
        <v>216.02461209202781</v>
      </c>
      <c r="S98" s="2">
        <f>Eurostat!R79/Eurostat!R30*1000</f>
        <v>196.76526552499567</v>
      </c>
      <c r="T98" s="2">
        <f>Eurostat!S79/Eurostat!S30*1000</f>
        <v>200.18631611634407</v>
      </c>
      <c r="U98" s="2">
        <f>Eurostat!T79/Eurostat!T30*1000</f>
        <v>191.63105059139252</v>
      </c>
      <c r="V98" s="250">
        <f>Eurostat!U79/Eurostat!U30*1000</f>
        <v>183.94136741318414</v>
      </c>
      <c r="W98" s="251">
        <f>Eurostat!V79/Eurostat!V30*1000</f>
        <v>181.40183193946635</v>
      </c>
      <c r="X98" s="211">
        <f t="shared" si="35"/>
        <v>111.39807918464277</v>
      </c>
      <c r="Y98" s="211">
        <f t="shared" si="36"/>
        <v>108.69652241461803</v>
      </c>
      <c r="AA98" s="88"/>
      <c r="AB98" s="88"/>
    </row>
    <row r="99" spans="1:28">
      <c r="A99" s="20" t="s">
        <v>21</v>
      </c>
      <c r="B99" s="20"/>
      <c r="C99" s="2">
        <f>Eurostat!B80/Eurostat!B31*1000</f>
        <v>218.93276119759008</v>
      </c>
      <c r="D99" s="2">
        <f>Eurostat!C80/Eurostat!C31*1000</f>
        <v>225.80940475389227</v>
      </c>
      <c r="E99" s="2">
        <f>Eurostat!D80/Eurostat!D31*1000</f>
        <v>220.04570211329931</v>
      </c>
      <c r="F99" s="2">
        <f>Eurostat!E80/Eurostat!E31*1000</f>
        <v>219.71626473987115</v>
      </c>
      <c r="G99" s="2">
        <f>Eurostat!F80/Eurostat!F31*1000</f>
        <v>215.20233297053642</v>
      </c>
      <c r="H99" s="2">
        <f>Eurostat!G80/Eurostat!G31*1000</f>
        <v>213.72887319218356</v>
      </c>
      <c r="I99" s="2">
        <f>Eurostat!H80/Eurostat!H31*1000</f>
        <v>215.03040466387284</v>
      </c>
      <c r="J99" s="2">
        <f>Eurostat!I80/Eurostat!I31*1000</f>
        <v>201.45978055133799</v>
      </c>
      <c r="K99" s="2">
        <f>Eurostat!J80/Eurostat!J31*1000</f>
        <v>196.12672114631144</v>
      </c>
      <c r="L99" s="2">
        <f>Eurostat!K80/Eurostat!K31*1000</f>
        <v>185.96035040931321</v>
      </c>
      <c r="M99" s="2">
        <f>Eurostat!L80/Eurostat!L31*1000</f>
        <v>183.20174179347308</v>
      </c>
      <c r="N99" s="2">
        <f>Eurostat!M80/Eurostat!M31*1000</f>
        <v>185.31050847950974</v>
      </c>
      <c r="O99" s="2">
        <f>Eurostat!N80/Eurostat!N31*1000</f>
        <v>185.3474643378531</v>
      </c>
      <c r="P99" s="2">
        <f>Eurostat!O80/Eurostat!O31*1000</f>
        <v>190.1370190936523</v>
      </c>
      <c r="Q99" s="2">
        <f>Eurostat!P80/Eurostat!P31*1000</f>
        <v>189.01878251818641</v>
      </c>
      <c r="R99" s="2">
        <f>Eurostat!Q80/Eurostat!Q31*1000</f>
        <v>184.91667041989808</v>
      </c>
      <c r="S99" s="2">
        <f>Eurostat!R80/Eurostat!R31*1000</f>
        <v>173.81842265063938</v>
      </c>
      <c r="T99" s="2">
        <f>Eurostat!S80/Eurostat!S31*1000</f>
        <v>179.16640512077998</v>
      </c>
      <c r="U99" s="2">
        <f>Eurostat!T80/Eurostat!T31*1000</f>
        <v>171.93138067257101</v>
      </c>
      <c r="V99" s="2">
        <f>Eurostat!U80/Eurostat!U31*1000</f>
        <v>173.3040791121123</v>
      </c>
      <c r="W99" s="208">
        <f>Eurostat!V80/Eurostat!V31*1000</f>
        <v>181.52175978626022</v>
      </c>
      <c r="X99" s="211">
        <f t="shared" si="35"/>
        <v>104.95595308143244</v>
      </c>
      <c r="Y99" s="211">
        <f t="shared" si="36"/>
        <v>108.76838354053828</v>
      </c>
      <c r="AA99" s="88"/>
      <c r="AB99" s="88"/>
    </row>
    <row r="100" spans="1:28">
      <c r="A100" s="20" t="s">
        <v>22</v>
      </c>
      <c r="B100" s="20"/>
      <c r="C100" s="2">
        <f>Eurostat!B81/Eurostat!B32*1000</f>
        <v>158.81163876729656</v>
      </c>
      <c r="D100" s="2">
        <f>Eurostat!C81/Eurostat!C32*1000</f>
        <v>163.28955774913672</v>
      </c>
      <c r="E100" s="2">
        <f>Eurostat!D81/Eurostat!D32*1000</f>
        <v>153.81345471058148</v>
      </c>
      <c r="F100" s="2">
        <f>Eurostat!E81/Eurostat!E32*1000</f>
        <v>154.81546352469465</v>
      </c>
      <c r="G100" s="2">
        <f>Eurostat!F81/Eurostat!F32*1000</f>
        <v>150.49944097578484</v>
      </c>
      <c r="H100" s="2">
        <f>Eurostat!G81/Eurostat!G32*1000</f>
        <v>153.05293608210923</v>
      </c>
      <c r="I100" s="2">
        <f>Eurostat!H81/Eurostat!H32*1000</f>
        <v>159.07249533393909</v>
      </c>
      <c r="J100" s="2">
        <f>Eurostat!I81/Eurostat!I32*1000</f>
        <v>154.48861814684196</v>
      </c>
      <c r="K100" s="2">
        <f>Eurostat!J81/Eurostat!J32*1000</f>
        <v>151.43831127207051</v>
      </c>
      <c r="L100" s="2">
        <f>Eurostat!K81/Eurostat!K32*1000</f>
        <v>145.06352869569628</v>
      </c>
      <c r="M100" s="2">
        <f>Eurostat!L81/Eurostat!L32*1000</f>
        <v>139.96496438877631</v>
      </c>
      <c r="N100" s="2">
        <f>Eurostat!M81/Eurostat!M32*1000</f>
        <v>145.87577064896931</v>
      </c>
      <c r="O100" s="2">
        <f>Eurostat!N81/Eurostat!N32*1000</f>
        <v>144.83989742884629</v>
      </c>
      <c r="P100" s="2">
        <f>Eurostat!O81/Eurostat!O32*1000</f>
        <v>151.91460437011821</v>
      </c>
      <c r="Q100" s="2">
        <f>Eurostat!P81/Eurostat!P32*1000</f>
        <v>150.85946825189859</v>
      </c>
      <c r="R100" s="2">
        <f>Eurostat!Q81/Eurostat!Q32*1000</f>
        <v>151.82022733752746</v>
      </c>
      <c r="S100" s="2">
        <f>Eurostat!R81/Eurostat!R32*1000</f>
        <v>146.81640222542754</v>
      </c>
      <c r="T100" s="2">
        <f>Eurostat!S81/Eurostat!S32*1000</f>
        <v>140.15764193932429</v>
      </c>
      <c r="U100" s="2">
        <f>Eurostat!T81/Eurostat!T32*1000</f>
        <v>139.01321870562845</v>
      </c>
      <c r="V100" s="2">
        <f>Eurostat!U81/Eurostat!U32*1000</f>
        <v>136.71149917122864</v>
      </c>
      <c r="W100" s="208">
        <f>Eurostat!V81/Eurostat!V32*1000</f>
        <v>142.4141372504009</v>
      </c>
      <c r="X100" s="211">
        <f t="shared" si="35"/>
        <v>82.794852644094092</v>
      </c>
      <c r="Y100" s="211">
        <f t="shared" si="36"/>
        <v>85.33497868402084</v>
      </c>
      <c r="AA100" s="88"/>
      <c r="AB100" s="88"/>
    </row>
    <row r="101" spans="1:28">
      <c r="A101" s="20" t="s">
        <v>23</v>
      </c>
      <c r="B101" s="20"/>
      <c r="C101" s="2">
        <f>Eurostat!B82/Eurostat!B33*1000</f>
        <v>808.45082741337308</v>
      </c>
      <c r="D101" s="2">
        <f>Eurostat!C82/Eurostat!C33*1000</f>
        <v>850.12617865366576</v>
      </c>
      <c r="E101" s="2">
        <f>Eurostat!D82/Eurostat!D33*1000</f>
        <v>811.03684363677496</v>
      </c>
      <c r="F101" s="2">
        <f>Eurostat!E82/Eurostat!E33*1000</f>
        <v>800.70468219375982</v>
      </c>
      <c r="G101" s="2">
        <f>Eurostat!F82/Eurostat!F33*1000</f>
        <v>724.74605424888489</v>
      </c>
      <c r="H101" s="2">
        <f>Eurostat!G82/Eurostat!G33*1000</f>
        <v>700.83554449158783</v>
      </c>
      <c r="I101" s="2">
        <f>Eurostat!H82/Eurostat!H33*1000</f>
        <v>684.75348214957182</v>
      </c>
      <c r="J101" s="2">
        <f>Eurostat!I82/Eurostat!I33*1000</f>
        <v>631.0625185579446</v>
      </c>
      <c r="K101" s="2">
        <f>Eurostat!J82/Eurostat!J33*1000</f>
        <v>563.30978311895592</v>
      </c>
      <c r="L101" s="2">
        <f>Eurostat!K82/Eurostat!K33*1000</f>
        <v>524.65670368166354</v>
      </c>
      <c r="M101" s="2">
        <f>Eurostat!L82/Eurostat!L33*1000</f>
        <v>483.63664951123718</v>
      </c>
      <c r="N101" s="2">
        <f>Eurostat!M82/Eurostat!M33*1000</f>
        <v>481.37771199273004</v>
      </c>
      <c r="O101" s="2">
        <f>Eurostat!N82/Eurostat!N33*1000</f>
        <v>468.66419846715689</v>
      </c>
      <c r="P101" s="2">
        <f>Eurostat!O82/Eurostat!O33*1000</f>
        <v>462.75827035739496</v>
      </c>
      <c r="Q101" s="2">
        <f>Eurostat!P82/Eurostat!P33*1000</f>
        <v>440.46353381260207</v>
      </c>
      <c r="R101" s="2">
        <f>Eurostat!Q82/Eurostat!Q33*1000</f>
        <v>430.56972911059563</v>
      </c>
      <c r="S101" s="2">
        <f>Eurostat!R82/Eurostat!R33*1000</f>
        <v>426.31818920155922</v>
      </c>
      <c r="T101" s="2">
        <f>Eurostat!S82/Eurostat!S33*1000</f>
        <v>397.35755614316406</v>
      </c>
      <c r="U101" s="2">
        <f>Eurostat!T82/Eurostat!T33*1000</f>
        <v>384.07438182598258</v>
      </c>
      <c r="V101" s="2">
        <f>Eurostat!U82/Eurostat!U33*1000</f>
        <v>363.84554046827367</v>
      </c>
      <c r="W101" s="208">
        <f>Eurostat!V82/Eurostat!V33*1000</f>
        <v>373.74536557437114</v>
      </c>
      <c r="X101" s="211">
        <f t="shared" si="35"/>
        <v>220.35116351515583</v>
      </c>
      <c r="Y101" s="211">
        <f t="shared" si="36"/>
        <v>223.94934534106974</v>
      </c>
      <c r="AA101" s="88"/>
      <c r="AB101" s="88"/>
    </row>
    <row r="102" spans="1:28">
      <c r="A102" s="20" t="s">
        <v>24</v>
      </c>
      <c r="B102" s="20"/>
      <c r="C102" s="2">
        <f>Eurostat!B83/Eurostat!B34*1000</f>
        <v>186.02702157632191</v>
      </c>
      <c r="D102" s="2">
        <f>Eurostat!C83/Eurostat!C34*1000</f>
        <v>179.97490650833134</v>
      </c>
      <c r="E102" s="2">
        <f>Eurostat!D83/Eurostat!D34*1000</f>
        <v>190.81901121689106</v>
      </c>
      <c r="F102" s="2">
        <f>Eurostat!E83/Eurostat!E34*1000</f>
        <v>191.52142775627328</v>
      </c>
      <c r="G102" s="2">
        <f>Eurostat!F83/Eurostat!F34*1000</f>
        <v>196.03307545023409</v>
      </c>
      <c r="H102" s="2">
        <f>Eurostat!G83/Eurostat!G34*1000</f>
        <v>199.67127525862901</v>
      </c>
      <c r="I102" s="2">
        <f>Eurostat!H83/Eurostat!H34*1000</f>
        <v>190.87154727171176</v>
      </c>
      <c r="J102" s="2">
        <f>Eurostat!I83/Eurostat!I34*1000</f>
        <v>192.66578608230159</v>
      </c>
      <c r="K102" s="2">
        <f>Eurostat!J83/Eurostat!J34*1000</f>
        <v>197.86025848485232</v>
      </c>
      <c r="L102" s="2">
        <f>Eurostat!K83/Eurostat!K34*1000</f>
        <v>203.68169664282286</v>
      </c>
      <c r="M102" s="2">
        <f>Eurostat!L83/Eurostat!L34*1000</f>
        <v>197.20084293601244</v>
      </c>
      <c r="N102" s="2">
        <f>Eurostat!M83/Eurostat!M34*1000</f>
        <v>194.52166003113268</v>
      </c>
      <c r="O102" s="2">
        <f>Eurostat!N83/Eurostat!N34*1000</f>
        <v>201.17165404407154</v>
      </c>
      <c r="P102" s="2">
        <f>Eurostat!O83/Eurostat!O34*1000</f>
        <v>197.94556265601904</v>
      </c>
      <c r="Q102" s="2">
        <f>Eurostat!P83/Eurostat!P34*1000</f>
        <v>202.80385828643654</v>
      </c>
      <c r="R102" s="2">
        <f>Eurostat!Q83/Eurostat!Q34*1000</f>
        <v>206.53523241431861</v>
      </c>
      <c r="S102" s="2">
        <f>Eurostat!R83/Eurostat!R34*1000</f>
        <v>190.88177692716891</v>
      </c>
      <c r="T102" s="2">
        <f>Eurostat!S83/Eurostat!S34*1000</f>
        <v>190.68819181898087</v>
      </c>
      <c r="U102" s="2">
        <f>Eurostat!T83/Eurostat!T34*1000</f>
        <v>182.96675139836333</v>
      </c>
      <c r="V102" s="2">
        <f>Eurostat!U83/Eurostat!U34*1000</f>
        <v>186.36182513178329</v>
      </c>
      <c r="W102" s="208">
        <f>Eurostat!V83/Eurostat!V34*1000</f>
        <v>179.7028790503926</v>
      </c>
      <c r="X102" s="211">
        <f t="shared" si="35"/>
        <v>112.86395031733862</v>
      </c>
      <c r="Y102" s="211">
        <f t="shared" si="36"/>
        <v>107.67850474184056</v>
      </c>
      <c r="AA102" s="88"/>
      <c r="AB102" s="88"/>
    </row>
    <row r="103" spans="1:28">
      <c r="A103" s="20" t="s">
        <v>31</v>
      </c>
      <c r="B103" s="20"/>
      <c r="C103" s="2">
        <f>Eurostat!B84/Eurostat!B35*1000</f>
        <v>1348.353740028138</v>
      </c>
      <c r="D103" s="2">
        <f>Eurostat!C84/Eurostat!C35*1000</f>
        <v>1263.3107019841661</v>
      </c>
      <c r="E103" s="2">
        <f>Eurostat!D84/Eurostat!D35*1000</f>
        <v>1276.5437533157758</v>
      </c>
      <c r="F103" s="2">
        <f>Eurostat!E84/Eurostat!E35*1000</f>
        <v>1243.5747409171981</v>
      </c>
      <c r="G103" s="2">
        <f>Eurostat!F84/Eurostat!F35*1000</f>
        <v>1128.2132913711712</v>
      </c>
      <c r="H103" s="2">
        <f>Eurostat!G84/Eurostat!G35*1000</f>
        <v>1137.6692931754321</v>
      </c>
      <c r="I103" s="2">
        <f>Eurostat!H84/Eurostat!H35*1000</f>
        <v>1119.1005299587757</v>
      </c>
      <c r="J103" s="2">
        <f>Eurostat!I84/Eurostat!I35*1000</f>
        <v>1106.4890023308094</v>
      </c>
      <c r="K103" s="2">
        <f>Eurostat!J84/Eurostat!J35*1000</f>
        <v>1028.9441865325193</v>
      </c>
      <c r="L103" s="2">
        <f>Eurostat!K84/Eurostat!K35*1000</f>
        <v>924.40552517086667</v>
      </c>
      <c r="M103" s="2">
        <f>Eurostat!L84/Eurostat!L35*1000</f>
        <v>906.04728508067387</v>
      </c>
      <c r="N103" s="2">
        <f>Eurostat!M84/Eurostat!M35*1000</f>
        <v>869.23123478228479</v>
      </c>
      <c r="O103" s="2">
        <f>Eurostat!N84/Eurostat!N35*1000</f>
        <v>857.73845390422855</v>
      </c>
      <c r="P103" s="2">
        <f>Eurostat!O84/Eurostat!O35*1000</f>
        <v>847.43193831347219</v>
      </c>
      <c r="Q103" s="2">
        <f>Eurostat!P84/Eurostat!P35*1000</f>
        <v>766.69641817687921</v>
      </c>
      <c r="R103" s="2">
        <f>Eurostat!Q84/Eurostat!Q35*1000</f>
        <v>732.99092563717079</v>
      </c>
      <c r="S103" s="2">
        <f>Eurostat!R84/Eurostat!R35*1000</f>
        <v>704.7825951804482</v>
      </c>
      <c r="T103" s="2">
        <f>Eurostat!S84/Eurostat!S35*1000</f>
        <v>659.08862026060763</v>
      </c>
      <c r="U103" s="2">
        <f>Eurostat!T84/Eurostat!T35*1000</f>
        <v>612.75874591453817</v>
      </c>
      <c r="V103" s="2">
        <f>Eurostat!U84/Eurostat!U35*1000</f>
        <v>575.0695230644892</v>
      </c>
      <c r="W103" s="208">
        <f>Eurostat!V84/Eurostat!V35*1000</f>
        <v>588.03864705659544</v>
      </c>
      <c r="X103" s="211">
        <f t="shared" si="35"/>
        <v>348.27206716970971</v>
      </c>
      <c r="Y103" s="211">
        <f t="shared" si="36"/>
        <v>352.35452308870941</v>
      </c>
      <c r="AA103" s="88"/>
      <c r="AB103" s="88"/>
    </row>
    <row r="104" spans="1:28">
      <c r="A104" s="20" t="s">
        <v>25</v>
      </c>
      <c r="B104" s="20"/>
      <c r="C104" s="2">
        <f>Eurostat!B85/Eurostat!B36*1000</f>
        <v>328.98938465521707</v>
      </c>
      <c r="D104" s="2">
        <f>Eurostat!C85/Eurostat!C36*1000</f>
        <v>350.14147130153594</v>
      </c>
      <c r="E104" s="2">
        <f>Eurostat!D85/Eurostat!D36*1000</f>
        <v>344.38988542606143</v>
      </c>
      <c r="F104" s="2">
        <f>Eurostat!E85/Eurostat!E36*1000</f>
        <v>351.3034214406818</v>
      </c>
      <c r="G104" s="2">
        <f>Eurostat!F85/Eurostat!F36*1000</f>
        <v>346.91813348793033</v>
      </c>
      <c r="H104" s="2">
        <f>Eurostat!G85/Eurostat!G36*1000</f>
        <v>348.19613383412013</v>
      </c>
      <c r="I104" s="2">
        <f>Eurostat!H85/Eurostat!H36*1000</f>
        <v>350.29394327254994</v>
      </c>
      <c r="J104" s="2">
        <f>Eurostat!I85/Eurostat!I36*1000</f>
        <v>346.62978292085478</v>
      </c>
      <c r="K104" s="2">
        <f>Eurostat!J85/Eurostat!J36*1000</f>
        <v>328.79101600350873</v>
      </c>
      <c r="L104" s="2">
        <f>Eurostat!K85/Eurostat!K36*1000</f>
        <v>311.24561191139088</v>
      </c>
      <c r="M104" s="2">
        <f>Eurostat!L85/Eurostat!L36*1000</f>
        <v>298.42012873025158</v>
      </c>
      <c r="N104" s="2">
        <f>Eurostat!M85/Eurostat!M36*1000</f>
        <v>304.37960155911645</v>
      </c>
      <c r="O104" s="2">
        <f>Eurostat!N85/Eurostat!N36*1000</f>
        <v>297.28825489795651</v>
      </c>
      <c r="P104" s="2">
        <f>Eurostat!O85/Eurostat!O36*1000</f>
        <v>292.24534594115414</v>
      </c>
      <c r="Q104" s="2">
        <f>Eurostat!P85/Eurostat!P36*1000</f>
        <v>288.41410653490652</v>
      </c>
      <c r="R104" s="2">
        <f>Eurostat!Q85/Eurostat!Q36*1000</f>
        <v>283.8337972537982</v>
      </c>
      <c r="S104" s="2">
        <f>Eurostat!R85/Eurostat!R36*1000</f>
        <v>269.24983931686711</v>
      </c>
      <c r="T104" s="2">
        <f>Eurostat!S85/Eurostat!S36*1000</f>
        <v>252.21578041177949</v>
      </c>
      <c r="U104" s="2">
        <f>Eurostat!T85/Eurostat!T36*1000</f>
        <v>257.44380857593103</v>
      </c>
      <c r="V104" s="2">
        <f>Eurostat!U85/Eurostat!U36*1000</f>
        <v>256.34090310761053</v>
      </c>
      <c r="W104" s="208">
        <f>Eurostat!V85/Eurostat!V36*1000</f>
        <v>258.40142576117074</v>
      </c>
      <c r="X104" s="211">
        <f t="shared" si="35"/>
        <v>155.24449243926665</v>
      </c>
      <c r="Y104" s="211">
        <f t="shared" si="36"/>
        <v>154.83491024826625</v>
      </c>
      <c r="AA104" s="88"/>
      <c r="AB104" s="88"/>
    </row>
    <row r="105" spans="1:28">
      <c r="A105" s="20" t="s">
        <v>26</v>
      </c>
      <c r="B105" s="20"/>
      <c r="C105" s="2">
        <f>Eurostat!B86/Eurostat!B37*1000</f>
        <v>1117.5503888219519</v>
      </c>
      <c r="D105" s="2">
        <f>Eurostat!C86/Eurostat!C37*1000</f>
        <v>1175.5612814731271</v>
      </c>
      <c r="E105" s="2">
        <f>Eurostat!D86/Eurostat!D37*1000</f>
        <v>1194.5673355453732</v>
      </c>
      <c r="F105" s="2">
        <f>Eurostat!E86/Eurostat!E37*1000</f>
        <v>1094.0417690417689</v>
      </c>
      <c r="G105" s="2">
        <f>Eurostat!F86/Eurostat!F37*1000</f>
        <v>1016.1188643343378</v>
      </c>
      <c r="H105" s="2">
        <f>Eurostat!G86/Eurostat!G37*1000</f>
        <v>962.39424386373128</v>
      </c>
      <c r="I105" s="2">
        <f>Eurostat!H86/Eurostat!H37*1000</f>
        <v>913.91757745913969</v>
      </c>
      <c r="J105" s="2">
        <f>Eurostat!I86/Eurostat!I37*1000</f>
        <v>876.03504140165614</v>
      </c>
      <c r="K105" s="2">
        <f>Eurostat!J86/Eurostat!J37*1000</f>
        <v>814.49795317602695</v>
      </c>
      <c r="L105" s="2">
        <f>Eurostat!K86/Eurostat!K37*1000</f>
        <v>818.04931652972743</v>
      </c>
      <c r="M105" s="2">
        <f>Eurostat!L86/Eurostat!L37*1000</f>
        <v>815.39808317722668</v>
      </c>
      <c r="N105" s="2">
        <f>Eurostat!M86/Eurostat!M37*1000</f>
        <v>824.65098950229026</v>
      </c>
      <c r="O105" s="2">
        <f>Eurostat!N86/Eurostat!N37*1000</f>
        <v>795.13497428761821</v>
      </c>
      <c r="P105" s="2">
        <f>Eurostat!O86/Eurostat!O37*1000</f>
        <v>754.61811083466</v>
      </c>
      <c r="Q105" s="2">
        <f>Eurostat!P86/Eurostat!P37*1000</f>
        <v>708.23719339927959</v>
      </c>
      <c r="R105" s="2">
        <f>Eurostat!Q86/Eurostat!Q37*1000</f>
        <v>681.6413083057854</v>
      </c>
      <c r="S105" s="2">
        <f>Eurostat!R86/Eurostat!R37*1000</f>
        <v>623.56875731066407</v>
      </c>
      <c r="T105" s="2">
        <f>Eurostat!S86/Eurostat!S37*1000</f>
        <v>533.81164956477392</v>
      </c>
      <c r="U105" s="2">
        <f>Eurostat!T86/Eurostat!T37*1000</f>
        <v>519.10881010188166</v>
      </c>
      <c r="V105" s="2">
        <f>Eurostat!U86/Eurostat!U37*1000</f>
        <v>498.51989393067527</v>
      </c>
      <c r="W105" s="208">
        <f>Eurostat!V86/Eurostat!V37*1000</f>
        <v>510.24940211820979</v>
      </c>
      <c r="X105" s="211">
        <f t="shared" si="35"/>
        <v>301.91228542116744</v>
      </c>
      <c r="Y105" s="211">
        <f t="shared" si="36"/>
        <v>305.74297393476809</v>
      </c>
      <c r="AA105" s="88"/>
      <c r="AB105" s="88"/>
    </row>
    <row r="106" spans="1:28">
      <c r="A106" s="20" t="s">
        <v>27</v>
      </c>
      <c r="B106" s="20"/>
      <c r="C106" s="2">
        <f>Eurostat!B87/Eurostat!B38*1000</f>
        <v>268.02574709232226</v>
      </c>
      <c r="D106" s="2">
        <f>Eurostat!C87/Eurostat!C38*1000</f>
        <v>289.46511559068171</v>
      </c>
      <c r="E106" s="2">
        <f>Eurostat!D87/Eurostat!D38*1000</f>
        <v>282.79337947391559</v>
      </c>
      <c r="F106" s="2">
        <f>Eurostat!E87/Eurostat!E38*1000</f>
        <v>299.47229551451187</v>
      </c>
      <c r="G106" s="2">
        <f>Eurostat!F87/Eurostat!F38*1000</f>
        <v>308.8327416997285</v>
      </c>
      <c r="H106" s="2">
        <f>Eurostat!G87/Eurostat!G38*1000</f>
        <v>282.65776536526585</v>
      </c>
      <c r="I106" s="2">
        <f>Eurostat!H87/Eurostat!H38*1000</f>
        <v>293.59289289474174</v>
      </c>
      <c r="J106" s="2">
        <f>Eurostat!I87/Eurostat!I38*1000</f>
        <v>286.81112289793577</v>
      </c>
      <c r="K106" s="2">
        <f>Eurostat!J87/Eurostat!J38*1000</f>
        <v>275.87919729783425</v>
      </c>
      <c r="L106" s="2">
        <f>Eurostat!K87/Eurostat!K38*1000</f>
        <v>264.92076517970247</v>
      </c>
      <c r="M106" s="2">
        <f>Eurostat!L87/Eurostat!L38*1000</f>
        <v>249.00336623926773</v>
      </c>
      <c r="N106" s="2">
        <f>Eurostat!M87/Eurostat!M38*1000</f>
        <v>249.85578416436169</v>
      </c>
      <c r="O106" s="2">
        <f>Eurostat!N87/Eurostat!N38*1000</f>
        <v>258.23202172934191</v>
      </c>
      <c r="P106" s="2">
        <f>Eurostat!O87/Eurostat!O38*1000</f>
        <v>266.87075072082013</v>
      </c>
      <c r="Q106" s="2">
        <f>Eurostat!P87/Eurostat!P38*1000</f>
        <v>259.17037584011928</v>
      </c>
      <c r="R106" s="2">
        <f>Eurostat!Q87/Eurostat!Q38*1000</f>
        <v>232.89973691902952</v>
      </c>
      <c r="S106" s="2">
        <f>Eurostat!R87/Eurostat!R38*1000</f>
        <v>243.26972633507887</v>
      </c>
      <c r="T106" s="2">
        <f>Eurostat!S87/Eurostat!S38*1000</f>
        <v>228.53190615410637</v>
      </c>
      <c r="U106" s="2">
        <f>Eurostat!T87/Eurostat!T38*1000</f>
        <v>218.73230784056278</v>
      </c>
      <c r="V106" s="2">
        <f>Eurostat!U87/Eurostat!U38*1000</f>
        <v>225.67246965425235</v>
      </c>
      <c r="W106" s="208">
        <f>Eurostat!V87/Eurostat!V38*1000</f>
        <v>234.27373115983806</v>
      </c>
      <c r="X106" s="211">
        <f t="shared" si="35"/>
        <v>136.67115776011354</v>
      </c>
      <c r="Y106" s="211">
        <f t="shared" si="36"/>
        <v>140.37752319209821</v>
      </c>
      <c r="AA106" s="88"/>
      <c r="AB106" s="88"/>
    </row>
    <row r="107" spans="1:28">
      <c r="A107" s="20" t="s">
        <v>28</v>
      </c>
      <c r="B107" s="20"/>
      <c r="C107" s="2">
        <f>Eurostat!B88/Eurostat!B39*1000</f>
        <v>217.01553661048251</v>
      </c>
      <c r="D107" s="2">
        <f>Eurostat!C88/Eurostat!C39*1000</f>
        <v>225.7341156977744</v>
      </c>
      <c r="E107" s="2">
        <f>Eurostat!D88/Eurostat!D39*1000</f>
        <v>217.21901662328665</v>
      </c>
      <c r="F107" s="2">
        <f>Eurostat!E88/Eurostat!E39*1000</f>
        <v>222.58625720556887</v>
      </c>
      <c r="G107" s="2">
        <f>Eurostat!F88/Eurostat!F39*1000</f>
        <v>228.71246628045816</v>
      </c>
      <c r="H107" s="2">
        <f>Eurostat!G88/Eurostat!G39*1000</f>
        <v>222.97535663824908</v>
      </c>
      <c r="I107" s="2">
        <f>Eurostat!H88/Eurostat!H39*1000</f>
        <v>224.67587695864091</v>
      </c>
      <c r="J107" s="2">
        <f>Eurostat!I88/Eurostat!I39*1000</f>
        <v>213.4642081075377</v>
      </c>
      <c r="K107" s="2">
        <f>Eurostat!J88/Eurostat!J39*1000</f>
        <v>208.31830587230388</v>
      </c>
      <c r="L107" s="2">
        <f>Eurostat!K88/Eurostat!K39*1000</f>
        <v>195.38693848498511</v>
      </c>
      <c r="M107" s="2">
        <f>Eurostat!L88/Eurostat!L39*1000</f>
        <v>177.66836183507635</v>
      </c>
      <c r="N107" s="2">
        <f>Eurostat!M88/Eurostat!M39*1000</f>
        <v>186.34304083216392</v>
      </c>
      <c r="O107" s="2">
        <f>Eurostat!N88/Eurostat!N39*1000</f>
        <v>185.75015078055654</v>
      </c>
      <c r="P107" s="2">
        <f>Eurostat!O88/Eurostat!O39*1000</f>
        <v>178.06007294120124</v>
      </c>
      <c r="Q107" s="2">
        <f>Eurostat!P88/Eurostat!P39*1000</f>
        <v>177.70241941865928</v>
      </c>
      <c r="R107" s="2">
        <f>Eurostat!Q88/Eurostat!Q39*1000</f>
        <v>168.89541763577753</v>
      </c>
      <c r="S107" s="2">
        <f>Eurostat!R88/Eurostat!R39*1000</f>
        <v>157.91480099930703</v>
      </c>
      <c r="T107" s="2">
        <f>Eurostat!S88/Eurostat!S39*1000</f>
        <v>152.25521485774357</v>
      </c>
      <c r="U107" s="2">
        <f>Eurostat!T88/Eurostat!T39*1000</f>
        <v>152.35977194804943</v>
      </c>
      <c r="V107" s="2">
        <f>Eurostat!U88/Eurostat!U39*1000</f>
        <v>146.77539298388524</v>
      </c>
      <c r="W107" s="208">
        <f>Eurostat!V88/Eurostat!V39*1000</f>
        <v>155.26334328370845</v>
      </c>
      <c r="X107" s="211">
        <f t="shared" si="35"/>
        <v>88.889721110140968</v>
      </c>
      <c r="Y107" s="211">
        <f t="shared" si="36"/>
        <v>93.034261522991969</v>
      </c>
      <c r="AA107" s="88"/>
      <c r="AB107" s="88"/>
    </row>
    <row r="108" spans="1:28">
      <c r="A108" s="20" t="s">
        <v>0</v>
      </c>
      <c r="B108" s="20"/>
      <c r="C108" s="2">
        <f>Eurostat!B89/Eurostat!B40*1000</f>
        <v>170.59035806239547</v>
      </c>
      <c r="D108" s="2">
        <f>Eurostat!C89/Eurostat!C40*1000</f>
        <v>178.49489683568973</v>
      </c>
      <c r="E108" s="2">
        <f>Eurostat!D89/Eurostat!D40*1000</f>
        <v>178.1596181268327</v>
      </c>
      <c r="F108" s="2">
        <f>Eurostat!E89/Eurostat!E40*1000</f>
        <v>176.16036193609614</v>
      </c>
      <c r="G108" s="2">
        <f>Eurostat!F89/Eurostat!F40*1000</f>
        <v>170.33739752171022</v>
      </c>
      <c r="H108" s="2">
        <f>Eurostat!G89/Eurostat!G40*1000</f>
        <v>165.72480346647086</v>
      </c>
      <c r="I108" s="2">
        <f>Eurostat!H89/Eurostat!H40*1000</f>
        <v>168.06436586091255</v>
      </c>
      <c r="J108" s="2">
        <f>Eurostat!I89/Eurostat!I40*1000</f>
        <v>158.44935231751359</v>
      </c>
      <c r="K108" s="2">
        <f>Eurostat!J89/Eurostat!J40*1000</f>
        <v>154.57596652564223</v>
      </c>
      <c r="L108" s="2">
        <f>Eurostat!K89/Eurostat!K40*1000</f>
        <v>149.9780563179871</v>
      </c>
      <c r="M108" s="2">
        <f>Eurostat!L89/Eurostat!L40*1000</f>
        <v>144.66536290605021</v>
      </c>
      <c r="N108" s="2">
        <f>Eurostat!M89/Eurostat!M40*1000</f>
        <v>140.67394704096603</v>
      </c>
      <c r="O108" s="2">
        <f>Eurostat!N89/Eurostat!N40*1000</f>
        <v>133.82868200140092</v>
      </c>
      <c r="P108" s="2">
        <f>Eurostat!O89/Eurostat!O40*1000</f>
        <v>131.50525227724728</v>
      </c>
      <c r="Q108" s="2">
        <f>Eurostat!P89/Eurostat!P40*1000</f>
        <v>128.33496534986358</v>
      </c>
      <c r="R108" s="2">
        <f>Eurostat!Q89/Eurostat!Q40*1000</f>
        <v>126.463329454366</v>
      </c>
      <c r="S108" s="2">
        <f>Eurostat!R89/Eurostat!R40*1000</f>
        <v>121.58295951267328</v>
      </c>
      <c r="T108" s="2">
        <f>Eurostat!S89/Eurostat!S40*1000</f>
        <v>113.42586945406697</v>
      </c>
      <c r="U108" s="2">
        <f>Eurostat!T89/Eurostat!T40*1000</f>
        <v>113.15803611142519</v>
      </c>
      <c r="V108" s="2">
        <f>Eurostat!U89/Eurostat!U40*1000</f>
        <v>112.19228436004737</v>
      </c>
      <c r="W108" s="208">
        <f>Eurostat!V89/Eurostat!V40*1000</f>
        <v>112.39714698193767</v>
      </c>
      <c r="X108" s="211">
        <f t="shared" si="35"/>
        <v>67.945591319719142</v>
      </c>
      <c r="Y108" s="211">
        <f t="shared" si="36"/>
        <v>67.34870797963147</v>
      </c>
      <c r="AA108" s="88"/>
      <c r="AB108" s="88"/>
    </row>
    <row r="109" spans="1:28">
      <c r="A109" s="20" t="s">
        <v>32</v>
      </c>
      <c r="B109" s="20"/>
      <c r="C109" s="2">
        <f>Eurostat!B90/Eurostat!B41*1000</f>
        <v>258.65819700661331</v>
      </c>
      <c r="D109" s="2">
        <f>Eurostat!C90/Eurostat!C41*1000</f>
        <v>260.26130964423737</v>
      </c>
      <c r="E109" s="2">
        <f>Eurostat!D90/Eurostat!D41*1000</f>
        <v>253.18316259863104</v>
      </c>
      <c r="F109" s="2">
        <f>Eurostat!E90/Eurostat!E41*1000</f>
        <v>247.91655971387991</v>
      </c>
      <c r="G109" s="2">
        <f>Eurostat!F90/Eurostat!F41*1000</f>
        <v>257.01428309626215</v>
      </c>
      <c r="H109" s="2">
        <f>Eurostat!G90/Eurostat!G41*1000</f>
        <v>262.38148930359046</v>
      </c>
      <c r="I109" s="2">
        <f>Eurostat!H90/Eurostat!H41*1000</f>
        <v>266.4720444212125</v>
      </c>
      <c r="J109" s="2">
        <f>Eurostat!I90/Eurostat!I41*1000</f>
        <v>261.15809451411343</v>
      </c>
      <c r="K109" s="2">
        <f>Eurostat!J90/Eurostat!J41*1000</f>
        <v>247.18704382018757</v>
      </c>
      <c r="L109" s="2">
        <f>Eurostat!K90/Eurostat!K41*1000</f>
        <v>251.11153278307492</v>
      </c>
      <c r="M109" s="2">
        <f>Eurostat!L90/Eurostat!L41*1000</f>
        <v>253.4264313187648</v>
      </c>
      <c r="N109" s="2">
        <f>Eurostat!M90/Eurostat!M41*1000</f>
        <v>248.62462896682368</v>
      </c>
      <c r="O109" s="2">
        <f>Eurostat!N90/Eurostat!N41*1000</f>
        <v>249.08317344890105</v>
      </c>
      <c r="P109" s="2">
        <f>Eurostat!O90/Eurostat!O41*1000</f>
        <v>248.39707423734086</v>
      </c>
      <c r="Q109" s="2">
        <f>Eurostat!P90/Eurostat!P41*1000</f>
        <v>234.87523677112537</v>
      </c>
      <c r="R109" s="2">
        <f>Eurostat!Q90/Eurostat!Q41*1000</f>
        <v>226.5278647331551</v>
      </c>
      <c r="S109" s="2">
        <f>Eurostat!R90/Eurostat!R41*1000</f>
        <v>233.53185738422653</v>
      </c>
      <c r="T109" s="2">
        <f>Eurostat!S90/Eurostat!S41*1000</f>
        <v>239.88167551367013</v>
      </c>
      <c r="U109" s="2">
        <f>Eurostat!T90/Eurostat!T41*1000</f>
        <v>235.36998718669255</v>
      </c>
      <c r="V109" s="2">
        <f>Eurostat!U90/Eurostat!U41*1000</f>
        <v>246.7274237315645</v>
      </c>
      <c r="W109" s="208">
        <f>Eurostat!V90/Eurostat!V41*1000</f>
        <v>241.91690641800412</v>
      </c>
      <c r="X109" s="211">
        <f t="shared" si="35"/>
        <v>149.4224027601837</v>
      </c>
      <c r="Y109" s="211">
        <f t="shared" si="36"/>
        <v>144.95733675784726</v>
      </c>
      <c r="AA109" s="88"/>
      <c r="AB109" s="88"/>
    </row>
    <row r="110" spans="1:28">
      <c r="A110" s="20" t="s">
        <v>33</v>
      </c>
      <c r="C110" s="2">
        <f>Eurostat!B91/Eurostat!B42*1000</f>
        <v>295.26591678497323</v>
      </c>
      <c r="D110" s="2">
        <f>Eurostat!C91/Eurostat!C42*1000</f>
        <v>289.49816669402946</v>
      </c>
      <c r="E110" s="2">
        <f>Eurostat!D91/Eurostat!D42*1000</f>
        <v>297.48251352193239</v>
      </c>
      <c r="F110" s="2">
        <f>Eurostat!E91/Eurostat!E42*1000</f>
        <v>313.75344150489849</v>
      </c>
      <c r="G110" s="2">
        <f>Eurostat!F91/Eurostat!F42*1000</f>
        <v>304.03582604942267</v>
      </c>
      <c r="H110" s="2">
        <f>Eurostat!G91/Eurostat!G42*1000</f>
        <v>312.57578615504838</v>
      </c>
      <c r="I110" s="2">
        <f>Eurostat!H91/Eurostat!H42*1000</f>
        <v>317.8440095661789</v>
      </c>
      <c r="J110" s="2">
        <f>Eurostat!I91/Eurostat!I42*1000</f>
        <v>308.96501011091362</v>
      </c>
      <c r="K110" s="2">
        <f>Eurostat!J91/Eurostat!J42*1000</f>
        <v>310.09002985625193</v>
      </c>
      <c r="L110" s="2">
        <f>Eurostat!K91/Eurostat!K42*1000</f>
        <v>340.97075336928719</v>
      </c>
      <c r="M110" s="2">
        <f>Eurostat!L91/Eurostat!L42*1000</f>
        <v>343.39638664203977</v>
      </c>
      <c r="N110" s="2">
        <f>Eurostat!M91/Eurostat!M42*1000</f>
        <v>342.59448416751786</v>
      </c>
      <c r="O110" s="2">
        <f>Eurostat!N91/Eurostat!N42*1000</f>
        <v>345.58733526459667</v>
      </c>
      <c r="P110" s="2">
        <f>Eurostat!O91/Eurostat!O42*1000</f>
        <v>336.4767035440089</v>
      </c>
      <c r="Q110" s="2">
        <f>Eurostat!P91/Eurostat!P42*1000</f>
        <v>322.18446422635094</v>
      </c>
      <c r="R110" s="2">
        <f>Eurostat!Q91/Eurostat!Q42*1000</f>
        <v>311.39931623048375</v>
      </c>
      <c r="S110" s="2">
        <f>Eurostat!R91/Eurostat!R42*1000</f>
        <v>355.78583765112268</v>
      </c>
      <c r="T110" s="2"/>
      <c r="U110" s="2"/>
      <c r="V110" s="2"/>
      <c r="W110" s="208"/>
      <c r="X110" s="211"/>
      <c r="Y110" s="211"/>
      <c r="AB110" s="88"/>
    </row>
    <row r="111" spans="1:28">
      <c r="A111" s="20" t="s">
        <v>34</v>
      </c>
      <c r="B111" s="20"/>
      <c r="C111" s="2">
        <f>Eurostat!B92/Eurostat!B43*1000</f>
        <v>170.2933126974508</v>
      </c>
      <c r="D111" s="2">
        <f>Eurostat!C92/Eurostat!C43*1000</f>
        <v>168.51944558027202</v>
      </c>
      <c r="E111" s="2">
        <f>Eurostat!D92/Eurostat!D43*1000</f>
        <v>165.93674971871371</v>
      </c>
      <c r="F111" s="2">
        <f>Eurostat!E92/Eurostat!E43*1000</f>
        <v>171.15632694456971</v>
      </c>
      <c r="G111" s="2">
        <f>Eurostat!F92/Eurostat!F43*1000</f>
        <v>160.7382651289106</v>
      </c>
      <c r="H111" s="2">
        <f>Eurostat!G92/Eurostat!G43*1000</f>
        <v>154.81125692434196</v>
      </c>
      <c r="I111" s="2">
        <f>Eurostat!H92/Eurostat!H43*1000</f>
        <v>144.75794894914208</v>
      </c>
      <c r="J111" s="2">
        <f>Eurostat!I92/Eurostat!I43*1000</f>
        <v>144.82209467113464</v>
      </c>
      <c r="K111" s="2">
        <f>Eurostat!J92/Eurostat!J43*1000</f>
        <v>147.55257061584575</v>
      </c>
      <c r="L111" s="2">
        <f>Eurostat!K92/Eurostat!K43*1000</f>
        <v>151.35260468654124</v>
      </c>
      <c r="M111" s="2">
        <f>Eurostat!L92/Eurostat!L43*1000</f>
        <v>143.99825609353996</v>
      </c>
      <c r="N111" s="2">
        <f>Eurostat!M92/Eurostat!M43*1000</f>
        <v>147.0420021040523</v>
      </c>
      <c r="O111" s="2">
        <f>Eurostat!N92/Eurostat!N43*1000</f>
        <v>134.03580354818706</v>
      </c>
      <c r="P111" s="2">
        <f>Eurostat!O92/Eurostat!O43*1000</f>
        <v>143.57050085425573</v>
      </c>
      <c r="Q111" s="2">
        <f>Eurostat!P92/Eurostat!P43*1000</f>
        <v>135.42423132184271</v>
      </c>
      <c r="R111" s="2">
        <f>Eurostat!Q92/Eurostat!Q43*1000</f>
        <v>134.13379680436853</v>
      </c>
      <c r="S111" s="2">
        <f>Eurostat!R92/Eurostat!R43*1000</f>
        <v>133.01418750872065</v>
      </c>
      <c r="T111" s="2">
        <f>Eurostat!S92/Eurostat!S43*1000</f>
        <v>131.2393823710342</v>
      </c>
      <c r="U111" s="2">
        <f>Eurostat!T92/Eurostat!T43*1000</f>
        <v>141.7038926546787</v>
      </c>
      <c r="V111" s="2">
        <f>Eurostat!U92/Eurostat!U43*1000</f>
        <v>137.10709443978831</v>
      </c>
      <c r="W111" s="208">
        <f>Eurostat!V92/Eurostat!V43*1000</f>
        <v>158.05644017145619</v>
      </c>
      <c r="X111" s="211">
        <f>V111/$V$80*100</f>
        <v>83.034431993056373</v>
      </c>
      <c r="Y111" s="211">
        <f>W111/$W$80*100</f>
        <v>94.707893565288998</v>
      </c>
    </row>
    <row r="112" spans="1:28">
      <c r="A112" s="20" t="s">
        <v>61</v>
      </c>
      <c r="C112" s="2">
        <f>Eurostat!B93/Eurostat!B44*1000</f>
        <v>103.58303140939245</v>
      </c>
      <c r="D112" s="2">
        <f>Eurostat!C93/Eurostat!C44*1000</f>
        <v>105.73675773479712</v>
      </c>
      <c r="E112" s="2">
        <f>Eurostat!D93/Eurostat!D44*1000</f>
        <v>106.45501769490262</v>
      </c>
      <c r="F112" s="2">
        <f>Eurostat!E93/Eurostat!E44*1000</f>
        <v>104.32627692700686</v>
      </c>
      <c r="G112" s="2">
        <f>Eurostat!F93/Eurostat!F44*1000</f>
        <v>104.35662796749433</v>
      </c>
      <c r="H112" s="2">
        <f>Eurostat!G93/Eurostat!G44*1000</f>
        <v>102.77138899415863</v>
      </c>
      <c r="I112" s="2">
        <f>Eurostat!H93/Eurostat!H44*1000</f>
        <v>104.2398417288084</v>
      </c>
      <c r="J112" s="2">
        <f>Eurostat!I93/Eurostat!I44*1000</f>
        <v>104.29488341618719</v>
      </c>
      <c r="K112" s="2">
        <f>Eurostat!J93/Eurostat!J44*1000</f>
        <v>103.04306682692662</v>
      </c>
      <c r="L112" s="2">
        <f>Eurostat!K93/Eurostat!K44*1000</f>
        <v>102.08802334401841</v>
      </c>
      <c r="M112" s="2">
        <f>Eurostat!L93/Eurostat!L44*1000</f>
        <v>97.594214036218375</v>
      </c>
      <c r="N112" s="2">
        <f>Eurostat!M93/Eurostat!M44*1000</f>
        <v>101.94902986400835</v>
      </c>
      <c r="O112" s="2">
        <f>Eurostat!N93/Eurostat!N44*1000</f>
        <v>98.472933839485307</v>
      </c>
      <c r="P112" s="2">
        <f>Eurostat!O93/Eurostat!O44*1000</f>
        <v>98.609837540756772</v>
      </c>
      <c r="Q112" s="2">
        <f>Eurostat!P93/Eurostat!P44*1000</f>
        <v>96.348020211143393</v>
      </c>
      <c r="R112" s="2">
        <f>Eurostat!Q93/Eurostat!Q44*1000</f>
        <v>93.540668035953814</v>
      </c>
      <c r="S112" s="2">
        <f>Eurostat!R93/Eurostat!R44*1000</f>
        <v>94.279101654941016</v>
      </c>
      <c r="T112" s="2">
        <f>Eurostat!S93/Eurostat!S44*1000</f>
        <v>86.91261205440702</v>
      </c>
      <c r="U112" s="2">
        <f>Eurostat!T93/Eurostat!T44*1000</f>
        <v>88.607958282246514</v>
      </c>
      <c r="V112" s="2">
        <f>Eurostat!U93/Eurostat!U44*1000</f>
        <v>90.811831866469419</v>
      </c>
      <c r="W112" s="208">
        <f>Eurostat!V93/Eurostat!V44*1000</f>
        <v>86.208920095958078</v>
      </c>
      <c r="X112" s="211">
        <f>V112/$V$80*100</f>
        <v>54.997218838976266</v>
      </c>
      <c r="Y112" s="211">
        <f>W112/$W$80*100</f>
        <v>51.656643791101772</v>
      </c>
    </row>
    <row r="113" spans="1:28" ht="13.5" thickBot="1">
      <c r="A113" s="20"/>
      <c r="D113" s="2"/>
      <c r="E113" s="2"/>
      <c r="F113" s="2"/>
      <c r="G113" s="2"/>
      <c r="H113" s="2"/>
      <c r="I113" s="2"/>
      <c r="J113" s="2"/>
      <c r="K113" s="2"/>
      <c r="L113" s="2"/>
      <c r="M113" s="2"/>
      <c r="N113" s="2"/>
      <c r="O113" s="2"/>
      <c r="P113" s="2"/>
      <c r="Q113" s="2"/>
      <c r="R113" s="2"/>
      <c r="S113" s="2"/>
      <c r="T113" s="2"/>
      <c r="U113" s="2"/>
      <c r="V113" s="2"/>
      <c r="W113" s="208"/>
      <c r="X113" s="82"/>
      <c r="Y113" s="82"/>
    </row>
    <row r="114" spans="1:28">
      <c r="A114" s="20" t="s">
        <v>185</v>
      </c>
      <c r="C114" s="2">
        <f>Eurostat!B98/Eurostat!B48*1000</f>
        <v>174.66035535025756</v>
      </c>
      <c r="D114" s="2">
        <f>Eurostat!C98/Eurostat!C48*1000</f>
        <v>176.15942536796476</v>
      </c>
      <c r="E114" s="2">
        <f>Eurostat!D98/Eurostat!D48*1000</f>
        <v>174.9869807301483</v>
      </c>
      <c r="F114" s="2">
        <f>Eurostat!E98/Eurostat!E48*1000</f>
        <v>175.73882836274225</v>
      </c>
      <c r="G114" s="2">
        <f>Eurostat!F98/Eurostat!F48*1000</f>
        <v>174.60757462002039</v>
      </c>
      <c r="H114" s="2">
        <f>Eurostat!G98/Eurostat!G48*1000</f>
        <v>176.49246496212061</v>
      </c>
      <c r="I114" s="2">
        <f>Eurostat!H98/Eurostat!H48*1000</f>
        <v>178.02185460957065</v>
      </c>
      <c r="J114" s="2">
        <f>Eurostat!I98/Eurostat!I48*1000</f>
        <v>177.42359278317721</v>
      </c>
      <c r="K114" s="2">
        <f>Eurostat!J98/Eurostat!J48*1000</f>
        <v>173.66123803190655</v>
      </c>
      <c r="L114" s="2">
        <f>Eurostat!K98/Eurostat!K48*1000</f>
        <v>174.76322688382143</v>
      </c>
      <c r="M114" s="2">
        <f>Eurostat!L98/Eurostat!L48*1000</f>
        <v>173.29942583553333</v>
      </c>
      <c r="N114" s="2">
        <f>Eurostat!M98/Eurostat!M48*1000</f>
        <v>171.60458466375019</v>
      </c>
      <c r="O114" s="2">
        <f>Eurostat!N98/Eurostat!N48*1000</f>
        <v>168.97647505705464</v>
      </c>
      <c r="P114" s="2">
        <f>Eurostat!O98/Eurostat!O48*1000</f>
        <v>172.55163115528427</v>
      </c>
      <c r="Q114" s="2">
        <f>Eurostat!P98/Eurostat!P48*1000</f>
        <v>166.04416477106025</v>
      </c>
      <c r="R114" s="2">
        <f>Eurostat!Q98/Eurostat!Q48*1000</f>
        <v>162.76663045551157</v>
      </c>
      <c r="S114" s="2">
        <f>Eurostat!R98/Eurostat!R48*1000</f>
        <v>167.34518272346199</v>
      </c>
      <c r="T114" s="2">
        <f>Eurostat!S98/Eurostat!S48*1000</f>
        <v>167.69654774068741</v>
      </c>
      <c r="U114" s="2">
        <f>Eurostat!T98/Eurostat!T48*1000</f>
        <v>168.27647171628368</v>
      </c>
      <c r="V114" s="2">
        <f>Eurostat!U98/Eurostat!U48*1000</f>
        <v>172.1272709271131</v>
      </c>
      <c r="W114" s="208">
        <f>Eurostat!V98/Eurostat!V48*1000</f>
        <v>175.4036263061225</v>
      </c>
      <c r="X114" s="208"/>
      <c r="Y114" s="82"/>
      <c r="Z114" s="227" t="s">
        <v>209</v>
      </c>
      <c r="AA114" s="217" t="s">
        <v>210</v>
      </c>
      <c r="AB114" s="88"/>
    </row>
    <row r="115" spans="1:28" ht="13.5" thickBot="1">
      <c r="A115" s="20"/>
      <c r="C115" s="2"/>
      <c r="D115" s="2"/>
      <c r="E115" s="2"/>
      <c r="F115" s="2"/>
      <c r="G115" s="2"/>
      <c r="H115" s="2"/>
      <c r="I115" s="2"/>
      <c r="J115" s="2"/>
      <c r="K115" s="2"/>
      <c r="L115" s="2"/>
      <c r="M115" s="2"/>
      <c r="N115" s="2"/>
      <c r="O115" s="2"/>
      <c r="P115" s="2"/>
      <c r="Q115" s="2"/>
      <c r="R115" s="2"/>
      <c r="S115" s="2"/>
      <c r="T115" s="2"/>
      <c r="U115" s="2"/>
      <c r="V115" s="2"/>
      <c r="X115" s="82"/>
      <c r="Y115" s="82"/>
      <c r="Z115" s="228">
        <f>((W114/C114)^(1/(2010-1990))-1)</f>
        <v>2.1234717789297974E-4</v>
      </c>
      <c r="AA115" s="229">
        <f>((W114/R114)^(1/(2010-2005)))-1</f>
        <v>1.5066836260348104E-2</v>
      </c>
      <c r="AB115" s="88"/>
    </row>
    <row r="116" spans="1:28" ht="13.5" thickTop="1">
      <c r="A116" s="176" t="s">
        <v>190</v>
      </c>
      <c r="C116" s="2">
        <f>IEA!C5/IEA!C6*1000</f>
        <v>291.34642623285799</v>
      </c>
      <c r="D116" s="2">
        <f>IEA!D5/IEA!D6*1000</f>
        <v>290.24582337650071</v>
      </c>
      <c r="E116" s="2">
        <f>IEA!E5/IEA!E6*1000</f>
        <v>285.31904563203824</v>
      </c>
      <c r="F116" s="2">
        <f>IEA!F5/IEA!F6*1000</f>
        <v>283.81186098741506</v>
      </c>
      <c r="G116" s="2">
        <f>IEA!G5/IEA!G6*1000</f>
        <v>277.3028118713404</v>
      </c>
      <c r="H116" s="2">
        <f>IEA!H5/IEA!H6*1000</f>
        <v>276.35507622196195</v>
      </c>
      <c r="I116" s="2">
        <f>IEA!I5/IEA!I6*1000</f>
        <v>274.64268787421565</v>
      </c>
      <c r="J116" s="2">
        <f>IEA!J5/IEA!J6*1000</f>
        <v>268.15732116486191</v>
      </c>
      <c r="K116" s="2">
        <f>IEA!K5/IEA!K6*1000</f>
        <v>263.28669481570148</v>
      </c>
      <c r="L116" s="2">
        <f>IEA!L5/IEA!L6*1000</f>
        <v>259.36308483073879</v>
      </c>
      <c r="M116" s="2">
        <f>IEA!M5/IEA!M6*1000</f>
        <v>254.75315674594569</v>
      </c>
      <c r="N116" s="2">
        <f>IEA!N5/IEA!N6*1000</f>
        <v>251.97078780486959</v>
      </c>
      <c r="O116" s="2">
        <f>IEA!O5/IEA!O6*1000</f>
        <v>251.41834440613891</v>
      </c>
      <c r="P116" s="2">
        <f>IEA!P5/IEA!P6*1000</f>
        <v>253.73277781201969</v>
      </c>
      <c r="Q116" s="2">
        <f>IEA!Q5/IEA!Q6*1000</f>
        <v>254.81800076178229</v>
      </c>
      <c r="R116" s="2">
        <f>IEA!R5/IEA!R6*1000</f>
        <v>252.32264008784395</v>
      </c>
      <c r="S116" s="2">
        <f>IEA!S5/IEA!S6*1000</f>
        <v>248.71029818348089</v>
      </c>
      <c r="T116" s="2">
        <f>IEA!T5/IEA!T6*1000</f>
        <v>244.74064037649543</v>
      </c>
      <c r="U116" s="2">
        <f>IEA!U5/IEA!U6*1000</f>
        <v>244.1805963141565</v>
      </c>
      <c r="V116" s="2">
        <f>IEA!V5/IEA!V6*1000</f>
        <v>247.91609252767768</v>
      </c>
      <c r="W116" s="2">
        <f>IEA!W5/IEA!W6*1000</f>
        <v>249.63758151594081</v>
      </c>
      <c r="X116" s="82"/>
      <c r="Y116" s="82"/>
      <c r="AB116" s="88"/>
    </row>
    <row r="117" spans="1:28">
      <c r="A117" s="177" t="s">
        <v>195</v>
      </c>
      <c r="C117" s="2">
        <f>IEA!C9/IEA!C10*1000</f>
        <v>622.6596409180454</v>
      </c>
      <c r="D117" s="2">
        <f>IEA!D9/IEA!D10*1000</f>
        <v>634.7018326993807</v>
      </c>
      <c r="E117" s="2">
        <f>IEA!E9/IEA!E10*1000</f>
        <v>639.67738886613529</v>
      </c>
      <c r="F117" s="2">
        <f>IEA!F9/IEA!F10*1000</f>
        <v>657.76993492886288</v>
      </c>
      <c r="G117" s="2">
        <f>IEA!G9/IEA!G10*1000</f>
        <v>653.12697507360758</v>
      </c>
      <c r="H117" s="2">
        <f>IEA!H9/IEA!H10*1000</f>
        <v>660.543950736537</v>
      </c>
      <c r="I117" s="2">
        <f>IEA!I9/IEA!I10*1000</f>
        <v>644</v>
      </c>
      <c r="J117" s="2">
        <f>IEA!J9/IEA!J10*1000</f>
        <v>644.87047497147944</v>
      </c>
      <c r="K117" s="2">
        <f>IEA!K9/IEA!K10*1000</f>
        <v>637.20289913754709</v>
      </c>
      <c r="L117" s="2">
        <f>IEA!L9/IEA!L10*1000</f>
        <v>639.67951664805935</v>
      </c>
      <c r="M117" s="2">
        <f>IEA!M9/IEA!M10*1000</f>
        <v>630.87724634375081</v>
      </c>
      <c r="N117" s="2">
        <f>IEA!N9/IEA!N10*1000</f>
        <v>634.44349210236305</v>
      </c>
      <c r="O117" s="2">
        <f>IEA!O9/IEA!O10*1000</f>
        <v>624.81467863793239</v>
      </c>
      <c r="P117" s="2">
        <f>IEA!P9/IEA!P10*1000</f>
        <v>637.86389136594016</v>
      </c>
      <c r="Q117" s="2">
        <f>IEA!Q9/IEA!Q10*1000</f>
        <v>616.26033608962393</v>
      </c>
      <c r="R117" s="2">
        <f>IEA!R9/IEA!R10*1000</f>
        <v>609.12664329092684</v>
      </c>
      <c r="S117" s="2">
        <f>IEA!S9/IEA!S10*1000</f>
        <v>587.11861174675812</v>
      </c>
      <c r="T117" s="2">
        <f>IEA!T9/IEA!T10*1000</f>
        <v>585.78409356304905</v>
      </c>
      <c r="U117" s="2">
        <f>IEA!U9/IEA!U10*1000</f>
        <v>575.84075109663195</v>
      </c>
      <c r="V117" s="2">
        <f>IEA!V9/IEA!V10*1000</f>
        <v>565.65698767495303</v>
      </c>
      <c r="W117" s="2">
        <f>IEA!W9/IEA!W10*1000</f>
        <v>544.68329858365098</v>
      </c>
      <c r="X117" s="82"/>
      <c r="Y117" s="82"/>
      <c r="AB117" s="88"/>
    </row>
    <row r="118" spans="1:28">
      <c r="A118" s="177" t="s">
        <v>202</v>
      </c>
      <c r="C118" s="2">
        <f>IEA!C13/IEA!C14*1000</f>
        <v>380.70526334756835</v>
      </c>
      <c r="D118" s="2">
        <f>IEA!D13/IEA!D14*1000</f>
        <v>410.56283031546832</v>
      </c>
      <c r="E118" s="2">
        <f>IEA!E13/IEA!E14*1000</f>
        <v>428.20395660929756</v>
      </c>
      <c r="F118" s="2">
        <f>IEA!F13/IEA!F14*1000</f>
        <v>459.26099785407723</v>
      </c>
      <c r="G118" s="2">
        <f>IEA!G13/IEA!G14*1000</f>
        <v>489.28174629109208</v>
      </c>
      <c r="H118" s="2">
        <f>IEA!H13/IEA!H14*1000</f>
        <v>491.06163893788437</v>
      </c>
      <c r="I118" s="2">
        <f>IEA!I13/IEA!I14*1000</f>
        <v>479.0975750753035</v>
      </c>
      <c r="J118" s="2">
        <f>IEA!J13/IEA!J14*1000</f>
        <v>480.42987734320752</v>
      </c>
      <c r="K118" s="2">
        <f>IEA!K13/IEA!K14*1000</f>
        <v>466.85105909823761</v>
      </c>
      <c r="L118" s="2">
        <f>IEA!L13/IEA!L14*1000</f>
        <v>476.56654936301391</v>
      </c>
      <c r="M118" s="2">
        <f>IEA!M13/IEA!M14*1000</f>
        <v>462.60412893879027</v>
      </c>
      <c r="N118" s="2">
        <f>IEA!N13/IEA!N14*1000</f>
        <v>485.32050547856306</v>
      </c>
      <c r="O118" s="2">
        <f>IEA!O13/IEA!O14*1000</f>
        <v>499.72706746396057</v>
      </c>
      <c r="P118" s="2">
        <f>IEA!P13/IEA!P14*1000</f>
        <v>487.67213655479515</v>
      </c>
      <c r="Q118" s="2">
        <f>IEA!Q13/IEA!Q14*1000</f>
        <v>501.38365328045666</v>
      </c>
      <c r="R118" s="2">
        <f>IEA!R13/IEA!R14*1000</f>
        <v>504.54136830031928</v>
      </c>
      <c r="S118" s="2">
        <f>IEA!S13/IEA!S14*1000</f>
        <v>498.26160633418067</v>
      </c>
      <c r="T118" s="2">
        <f>IEA!T13/IEA!T14*1000</f>
        <v>480.77260755048292</v>
      </c>
      <c r="U118" s="2">
        <f>IEA!U13/IEA!U14*1000</f>
        <v>491.52097443166906</v>
      </c>
      <c r="V118" s="2">
        <f>IEA!V13/IEA!V14*1000</f>
        <v>506.23093455352188</v>
      </c>
      <c r="W118" s="2">
        <f>IEA!W13/IEA!W14*1000</f>
        <v>506.44921297031607</v>
      </c>
      <c r="X118" s="82"/>
      <c r="Y118" s="82"/>
      <c r="AB118" s="88"/>
    </row>
    <row r="119" spans="1:28">
      <c r="A119" s="177" t="s">
        <v>203</v>
      </c>
      <c r="C119" s="2">
        <f>IEA!C17/IEA!C18*1000</f>
        <v>1410.3537173143745</v>
      </c>
      <c r="D119" s="2">
        <f>IEA!D17/IEA!D18*1000</f>
        <v>1275.0921149594694</v>
      </c>
      <c r="E119" s="2">
        <f>IEA!E17/IEA!E18*1000</f>
        <v>1168.7435572895599</v>
      </c>
      <c r="F119" s="2">
        <f>IEA!F17/IEA!F18*1000</f>
        <v>1094.6533462837056</v>
      </c>
      <c r="G119" s="2">
        <f>IEA!G17/IEA!G18*1000</f>
        <v>1020.5194831977398</v>
      </c>
      <c r="H119" s="2">
        <f>IEA!H17/IEA!H18*1000</f>
        <v>992.5243475239248</v>
      </c>
      <c r="I119" s="2">
        <f>IEA!I17/IEA!I18*1000</f>
        <v>940.03574313061711</v>
      </c>
      <c r="J119" s="2">
        <f>IEA!J17/IEA!J18*1000</f>
        <v>892.53594637062065</v>
      </c>
      <c r="K119" s="2">
        <f>IEA!K17/IEA!K18*1000</f>
        <v>857.93782876162743</v>
      </c>
      <c r="L119" s="2">
        <f>IEA!L17/IEA!L18*1000</f>
        <v>796.54280224468118</v>
      </c>
      <c r="M119" s="2">
        <f>IEA!M17/IEA!M18*1000</f>
        <v>765.64310359175261</v>
      </c>
      <c r="N119" s="2">
        <f>IEA!N17/IEA!N18*1000</f>
        <v>723.73001374566354</v>
      </c>
      <c r="O119" s="2">
        <f>IEA!O17/IEA!O18*1000</f>
        <v>701.89675132640912</v>
      </c>
      <c r="P119" s="2">
        <f>IEA!P17/IEA!P18*1000</f>
        <v>728.8207811998717</v>
      </c>
      <c r="Q119" s="2">
        <f>IEA!Q17/IEA!Q18*1000</f>
        <v>745.76835233566896</v>
      </c>
      <c r="R119" s="2">
        <f>IEA!R17/IEA!R18*1000</f>
        <v>724.05705906755327</v>
      </c>
      <c r="S119" s="2">
        <f>IEA!S17/IEA!S18*1000</f>
        <v>704.33494293239687</v>
      </c>
      <c r="T119" s="2">
        <f>IEA!T17/IEA!T18*1000</f>
        <v>653.111934365656</v>
      </c>
      <c r="U119" s="2">
        <f>IEA!U17/IEA!U18*1000</f>
        <v>619.46785197070562</v>
      </c>
      <c r="V119" s="2">
        <f>IEA!V17/IEA!V18*1000</f>
        <v>615.65840169450519</v>
      </c>
      <c r="W119" s="2">
        <f>IEA!W17/IEA!W18*1000</f>
        <v>599.73256622933195</v>
      </c>
      <c r="X119" s="82"/>
      <c r="Y119" s="82"/>
      <c r="AB119" s="88"/>
    </row>
    <row r="120" spans="1:28">
      <c r="A120" s="177" t="s">
        <v>198</v>
      </c>
      <c r="C120" s="2">
        <f>IEA!C21/IEA!C22*1000</f>
        <v>904.86801508399037</v>
      </c>
      <c r="D120" s="2">
        <f>IEA!D21/IEA!D22*1000</f>
        <v>931.36783786075705</v>
      </c>
      <c r="E120" s="2">
        <f>IEA!E21/IEA!E22*1000</f>
        <v>918.20983518692219</v>
      </c>
      <c r="F120" s="2">
        <f>IEA!F21/IEA!F22*1000</f>
        <v>896.45469893078223</v>
      </c>
      <c r="G120" s="2">
        <f>IEA!G21/IEA!G22*1000</f>
        <v>873.10533384497319</v>
      </c>
      <c r="H120" s="2">
        <f>IEA!H21/IEA!H22*1000</f>
        <v>856.77338803174882</v>
      </c>
      <c r="I120" s="2">
        <f>IEA!I21/IEA!I22*1000</f>
        <v>822.28809518873982</v>
      </c>
      <c r="J120" s="2">
        <f>IEA!J21/IEA!J22*1000</f>
        <v>821.18453294021538</v>
      </c>
      <c r="K120" s="2">
        <f>IEA!K21/IEA!K22*1000</f>
        <v>792.14347353018434</v>
      </c>
      <c r="L120" s="2">
        <f>IEA!L21/IEA!L22*1000</f>
        <v>783.20872056460053</v>
      </c>
      <c r="M120" s="2">
        <f>IEA!M21/IEA!M22*1000</f>
        <v>767.76208627898779</v>
      </c>
      <c r="N120" s="2">
        <f>IEA!N21/IEA!N22*1000</f>
        <v>741.32592805387981</v>
      </c>
      <c r="O120" s="2">
        <f>IEA!O21/IEA!O22*1000</f>
        <v>734.4120089821281</v>
      </c>
      <c r="P120" s="2">
        <f>IEA!P21/IEA!P22*1000</f>
        <v>694.71054909808265</v>
      </c>
      <c r="Q120" s="2">
        <f>IEA!Q21/IEA!Q22*1000</f>
        <v>680.38115710278657</v>
      </c>
      <c r="R120" s="2">
        <f>IEA!R21/IEA!R22*1000</f>
        <v>646.58769363579677</v>
      </c>
      <c r="S120" s="2">
        <f>IEA!S21/IEA!S22*1000</f>
        <v>621.86598198316824</v>
      </c>
      <c r="T120" s="2">
        <f>IEA!T21/IEA!T22*1000</f>
        <v>598.29743015866666</v>
      </c>
      <c r="U120" s="2">
        <f>IEA!U21/IEA!U22*1000</f>
        <v>596.15311369262997</v>
      </c>
      <c r="V120" s="2">
        <f>IEA!V21/IEA!V22*1000</f>
        <v>589.26358415807022</v>
      </c>
      <c r="W120" s="2">
        <f>IEA!W21/IEA!W22*1000</f>
        <v>555.60546389354556</v>
      </c>
      <c r="X120" s="82"/>
      <c r="Y120" s="82"/>
      <c r="AB120" s="88"/>
    </row>
    <row r="121" spans="1:28">
      <c r="A121" s="177" t="s">
        <v>204</v>
      </c>
      <c r="C121" s="2">
        <f>IEA!C25/IEA!C26*1000</f>
        <v>175.89704050768046</v>
      </c>
      <c r="D121" s="2">
        <f>IEA!D25/IEA!D26*1000</f>
        <v>185.65896314803248</v>
      </c>
      <c r="E121" s="2">
        <f>IEA!E25/IEA!E26*1000</f>
        <v>217.32584992253501</v>
      </c>
      <c r="F121" s="2">
        <f>IEA!F25/IEA!F26*1000</f>
        <v>237.68143773904973</v>
      </c>
      <c r="G121" s="2">
        <f>IEA!G25/IEA!G26*1000</f>
        <v>271.52087566123038</v>
      </c>
      <c r="H121" s="2">
        <f>IEA!H25/IEA!H26*1000</f>
        <v>282.87727472359597</v>
      </c>
      <c r="I121" s="2">
        <f>IEA!I25/IEA!I26*1000</f>
        <v>292.64717534268289</v>
      </c>
      <c r="J121" s="2">
        <f>IEA!J25/IEA!J26*1000</f>
        <v>287.75151396757184</v>
      </c>
      <c r="K121" s="2">
        <f>IEA!K25/IEA!K26*1000</f>
        <v>303.03030303030306</v>
      </c>
      <c r="L121" s="2">
        <f>IEA!L25/IEA!L26*1000</f>
        <v>283.6564559906941</v>
      </c>
      <c r="M121" s="2">
        <f>IEA!M25/IEA!M26*1000</f>
        <v>257.85188057386586</v>
      </c>
      <c r="N121" s="2">
        <f>IEA!N25/IEA!N26*1000</f>
        <v>244.77166384356082</v>
      </c>
      <c r="O121" s="2">
        <f>IEA!O25/IEA!O26*1000</f>
        <v>232.64750620446725</v>
      </c>
      <c r="P121" s="2">
        <f>IEA!P25/IEA!P26*1000</f>
        <v>215.78224795559004</v>
      </c>
      <c r="Q121" s="2">
        <f>IEA!Q25/IEA!Q26*1000</f>
        <v>200.28960888876509</v>
      </c>
      <c r="R121" s="2">
        <f>IEA!R25/IEA!R26*1000</f>
        <v>187.36910994764401</v>
      </c>
      <c r="S121" s="2">
        <f>IEA!S25/IEA!S26*1000</f>
        <v>172.45761173437899</v>
      </c>
      <c r="T121" s="2">
        <f>IEA!T25/IEA!T26*1000</f>
        <v>158.44874110746861</v>
      </c>
      <c r="U121" s="2">
        <f>IEA!U25/IEA!U26*1000</f>
        <v>150.38988006950035</v>
      </c>
      <c r="V121" s="2">
        <f>IEA!V25/IEA!V26*1000</f>
        <v>163.02161745946009</v>
      </c>
      <c r="W121" s="2">
        <f>IEA!W25/IEA!W26*1000</f>
        <v>156.59003789092273</v>
      </c>
      <c r="X121" s="82"/>
      <c r="Y121" s="82"/>
      <c r="AB121" s="88"/>
    </row>
    <row r="122" spans="1:28" ht="13.5" thickBot="1">
      <c r="A122" s="178" t="s">
        <v>200</v>
      </c>
      <c r="C122" s="2">
        <f>IEA!C29/IEA!C30*1000</f>
        <v>240.49933438826511</v>
      </c>
      <c r="D122" s="2">
        <f>IEA!D29/IEA!D30*1000</f>
        <v>243.0972827318744</v>
      </c>
      <c r="E122" s="2">
        <f>IEA!E29/IEA!E30*1000</f>
        <v>239.80906456248019</v>
      </c>
      <c r="F122" s="2">
        <f>IEA!F29/IEA!F30*1000</f>
        <v>237.20481528390999</v>
      </c>
      <c r="G122" s="2">
        <f>IEA!G29/IEA!G30*1000</f>
        <v>232.05771001739484</v>
      </c>
      <c r="H122" s="2">
        <f>IEA!H29/IEA!H30*1000</f>
        <v>229.18325036862939</v>
      </c>
      <c r="I122" s="2">
        <f>IEA!I29/IEA!I30*1000</f>
        <v>225.7279894032944</v>
      </c>
      <c r="J122" s="2">
        <f>IEA!J29/IEA!J30*1000</f>
        <v>218.18014555564642</v>
      </c>
      <c r="K122" s="2">
        <f>IEA!K29/IEA!K30*1000</f>
        <v>210.76093128904034</v>
      </c>
      <c r="L122" s="2">
        <f>IEA!L29/IEA!L30*1000</f>
        <v>206.41203984651438</v>
      </c>
      <c r="M122" s="2">
        <f>IEA!M29/IEA!M30*1000</f>
        <v>203.73809161057883</v>
      </c>
      <c r="N122" s="2">
        <f>IEA!N29/IEA!N30*1000</f>
        <v>197.76597725197473</v>
      </c>
      <c r="O122" s="2">
        <f>IEA!O29/IEA!O30*1000</f>
        <v>196.40441221281006</v>
      </c>
      <c r="P122" s="2">
        <f>IEA!P29/IEA!P30*1000</f>
        <v>191.95636487117451</v>
      </c>
      <c r="Q122" s="2">
        <f>IEA!Q29/IEA!Q30*1000</f>
        <v>189.33007367056626</v>
      </c>
      <c r="R122" s="2">
        <f>IEA!R29/IEA!R30*1000</f>
        <v>184.55942631105594</v>
      </c>
      <c r="S122" s="2">
        <f>IEA!S29/IEA!S30*1000</f>
        <v>178.06006946598029</v>
      </c>
      <c r="T122" s="2">
        <f>IEA!T29/IEA!T30*1000</f>
        <v>177.79510666139194</v>
      </c>
      <c r="U122" s="2">
        <f>IEA!U29/IEA!U30*1000</f>
        <v>173.85624408270471</v>
      </c>
      <c r="V122" s="2">
        <f>IEA!V29/IEA!V30*1000</f>
        <v>171.34433962264148</v>
      </c>
      <c r="W122" s="2">
        <f>IEA!W29/IEA!W30*1000</f>
        <v>170.26350157486365</v>
      </c>
      <c r="X122" s="82"/>
      <c r="Y122" s="82"/>
      <c r="AB122" s="88"/>
    </row>
    <row r="123" spans="1:28" ht="13.5" thickTop="1">
      <c r="A123" s="20"/>
      <c r="C123" s="2"/>
      <c r="D123" s="2"/>
      <c r="E123" s="2"/>
      <c r="F123" s="2"/>
      <c r="G123" s="2"/>
      <c r="H123" s="2"/>
      <c r="I123" s="2"/>
      <c r="J123" s="2"/>
      <c r="K123" s="2"/>
      <c r="L123" s="2"/>
      <c r="M123" s="2"/>
      <c r="N123" s="2"/>
      <c r="O123" s="2"/>
      <c r="P123" s="2"/>
      <c r="Q123" s="2"/>
      <c r="R123" s="2"/>
      <c r="S123" s="2"/>
      <c r="T123" s="2"/>
      <c r="U123" s="2"/>
      <c r="V123" s="2"/>
      <c r="X123" s="82"/>
      <c r="Y123" s="82"/>
      <c r="AB123" s="88"/>
    </row>
    <row r="124" spans="1:28">
      <c r="A124" s="20"/>
      <c r="C124" s="2"/>
      <c r="D124" s="2"/>
      <c r="E124" s="2"/>
      <c r="F124" s="2"/>
      <c r="G124" s="2"/>
      <c r="H124" s="2"/>
      <c r="I124" s="2"/>
      <c r="J124" s="2"/>
      <c r="K124" s="2"/>
      <c r="L124" s="2"/>
      <c r="M124" s="2"/>
      <c r="N124" s="2"/>
      <c r="O124" s="2"/>
      <c r="P124" s="2"/>
      <c r="Q124" s="2"/>
      <c r="R124" s="2"/>
      <c r="S124" s="2"/>
      <c r="T124" s="2"/>
      <c r="U124" s="2"/>
      <c r="V124" s="2"/>
      <c r="X124" s="82"/>
      <c r="Y124" s="82"/>
    </row>
    <row r="125" spans="1:28">
      <c r="H125" s="2"/>
      <c r="I125" s="2"/>
      <c r="J125" s="2"/>
      <c r="K125" s="2"/>
      <c r="L125" s="2"/>
      <c r="M125" s="2"/>
      <c r="N125" s="2"/>
      <c r="O125" s="2"/>
      <c r="P125" s="2"/>
      <c r="Q125" s="2"/>
      <c r="R125" s="2"/>
      <c r="S125" s="2"/>
    </row>
    <row r="126" spans="1:28">
      <c r="H126" s="2"/>
      <c r="I126" s="2"/>
      <c r="J126" s="2"/>
      <c r="K126" s="2"/>
      <c r="L126" s="2"/>
      <c r="M126" s="2"/>
      <c r="N126" s="2"/>
      <c r="O126" s="2"/>
      <c r="P126" s="2"/>
      <c r="Q126" s="2"/>
      <c r="R126" s="2"/>
      <c r="S126" s="2"/>
    </row>
    <row r="127" spans="1:28">
      <c r="A127" s="14" t="s">
        <v>4</v>
      </c>
      <c r="B127" s="17"/>
      <c r="C127" s="17"/>
      <c r="D127" s="17"/>
      <c r="E127" s="17"/>
      <c r="F127" s="17"/>
      <c r="G127" s="17"/>
      <c r="H127" s="17"/>
      <c r="I127" s="17"/>
      <c r="J127" s="17"/>
      <c r="K127" s="17"/>
      <c r="L127" s="17"/>
      <c r="M127" s="17"/>
      <c r="N127" s="17"/>
      <c r="O127" s="17"/>
      <c r="P127" s="17"/>
      <c r="Q127" s="17"/>
      <c r="R127" s="17"/>
      <c r="S127" s="17"/>
      <c r="T127" s="17"/>
    </row>
    <row r="128" spans="1:28" s="7" customFormat="1">
      <c r="A128" s="16" t="s">
        <v>221</v>
      </c>
      <c r="B128" s="14"/>
      <c r="C128" s="14">
        <v>1990</v>
      </c>
      <c r="D128" s="14">
        <v>1991</v>
      </c>
      <c r="E128" s="14">
        <v>1992</v>
      </c>
      <c r="F128" s="14">
        <v>1993</v>
      </c>
      <c r="G128" s="14">
        <v>1994</v>
      </c>
      <c r="H128" s="14">
        <v>1995</v>
      </c>
      <c r="I128" s="14">
        <v>1996</v>
      </c>
      <c r="J128" s="14">
        <v>1997</v>
      </c>
      <c r="K128" s="14">
        <v>1998</v>
      </c>
      <c r="L128" s="14">
        <v>1999</v>
      </c>
      <c r="M128" s="14">
        <v>2000</v>
      </c>
      <c r="N128" s="14">
        <v>2001</v>
      </c>
      <c r="O128" s="14">
        <v>2002</v>
      </c>
      <c r="P128" s="14">
        <v>2003</v>
      </c>
      <c r="Q128" s="14">
        <v>2004</v>
      </c>
      <c r="R128" s="14">
        <v>2005</v>
      </c>
      <c r="S128" s="14">
        <v>2006</v>
      </c>
      <c r="T128" s="14">
        <v>2007</v>
      </c>
      <c r="U128" s="14">
        <v>2008</v>
      </c>
      <c r="V128" s="14">
        <v>2009</v>
      </c>
      <c r="W128" s="14">
        <v>2010</v>
      </c>
    </row>
    <row r="129" spans="1:23">
      <c r="A129" s="16" t="s">
        <v>5</v>
      </c>
      <c r="B129" s="18"/>
      <c r="C129" s="18">
        <f>C79/$C79*100</f>
        <v>100</v>
      </c>
      <c r="D129" s="18">
        <f t="shared" ref="D129:V129" si="37">D79/$C79*100</f>
        <v>99.015669522041279</v>
      </c>
      <c r="E129" s="18">
        <f t="shared" si="37"/>
        <v>96.159698243937839</v>
      </c>
      <c r="F129" s="18">
        <f t="shared" si="37"/>
        <v>96.263676215407941</v>
      </c>
      <c r="G129" s="18">
        <f t="shared" si="37"/>
        <v>93.473323887450988</v>
      </c>
      <c r="H129" s="18">
        <f t="shared" si="37"/>
        <v>93.274974775865076</v>
      </c>
      <c r="I129" s="18">
        <f t="shared" si="37"/>
        <v>94.609243588500107</v>
      </c>
      <c r="J129" s="18">
        <f t="shared" si="37"/>
        <v>91.412036657094191</v>
      </c>
      <c r="K129" s="18">
        <f t="shared" si="37"/>
        <v>89.366010619005579</v>
      </c>
      <c r="L129" s="18">
        <f t="shared" si="37"/>
        <v>86.410831078678797</v>
      </c>
      <c r="M129" s="18">
        <f t="shared" si="37"/>
        <v>83.97258036232968</v>
      </c>
      <c r="N129" s="18">
        <f t="shared" si="37"/>
        <v>83.985065106586134</v>
      </c>
      <c r="O129" s="18">
        <f t="shared" si="37"/>
        <v>82.63210074367106</v>
      </c>
      <c r="P129" s="18">
        <f t="shared" si="37"/>
        <v>83.453060358412969</v>
      </c>
      <c r="Q129" s="18">
        <f t="shared" si="37"/>
        <v>82.178832854357694</v>
      </c>
      <c r="R129" s="18">
        <f t="shared" si="37"/>
        <v>80.759612413209297</v>
      </c>
      <c r="S129" s="18">
        <f t="shared" si="37"/>
        <v>78.578854552924412</v>
      </c>
      <c r="T129" s="18">
        <f t="shared" si="37"/>
        <v>75.703406805643198</v>
      </c>
      <c r="U129" s="18">
        <f t="shared" si="37"/>
        <v>75.227204396074853</v>
      </c>
      <c r="V129" s="18">
        <f t="shared" si="37"/>
        <v>74.651582029108056</v>
      </c>
      <c r="W129" s="18">
        <f t="shared" ref="W129" si="38">W79/$C79*100</f>
        <v>75.506654925348684</v>
      </c>
    </row>
    <row r="130" spans="1:23">
      <c r="A130" s="16" t="s">
        <v>38</v>
      </c>
      <c r="B130" s="18"/>
      <c r="C130" s="18">
        <f>C80/$C80*100</f>
        <v>100</v>
      </c>
      <c r="D130" s="18">
        <f t="shared" ref="D130:V130" si="39">D80/$C80*100</f>
        <v>98.89386767011159</v>
      </c>
      <c r="E130" s="18">
        <f t="shared" si="39"/>
        <v>95.932425269703415</v>
      </c>
      <c r="F130" s="18">
        <f t="shared" si="39"/>
        <v>96.065155443370301</v>
      </c>
      <c r="G130" s="18">
        <f t="shared" si="39"/>
        <v>93.096903281315079</v>
      </c>
      <c r="H130" s="18">
        <f t="shared" si="39"/>
        <v>92.828386786188716</v>
      </c>
      <c r="I130" s="18">
        <f t="shared" si="39"/>
        <v>94.216131385720132</v>
      </c>
      <c r="J130" s="18">
        <f t="shared" si="39"/>
        <v>90.854643451393898</v>
      </c>
      <c r="K130" s="18">
        <f t="shared" si="39"/>
        <v>88.827761020849067</v>
      </c>
      <c r="L130" s="18">
        <f t="shared" si="39"/>
        <v>85.610145563023437</v>
      </c>
      <c r="M130" s="18">
        <f t="shared" si="39"/>
        <v>83.071443996450654</v>
      </c>
      <c r="N130" s="18">
        <f t="shared" si="39"/>
        <v>83.128639437440995</v>
      </c>
      <c r="O130" s="18">
        <f t="shared" si="39"/>
        <v>81.792308702497039</v>
      </c>
      <c r="P130" s="18">
        <f t="shared" si="39"/>
        <v>82.540157571392541</v>
      </c>
      <c r="Q130" s="18">
        <f t="shared" si="39"/>
        <v>81.439511987587977</v>
      </c>
      <c r="R130" s="18">
        <f t="shared" si="39"/>
        <v>80.067274254347808</v>
      </c>
      <c r="S130" s="18">
        <f t="shared" si="39"/>
        <v>77.561546023851449</v>
      </c>
      <c r="T130" s="18">
        <f t="shared" si="39"/>
        <v>74.477314065686656</v>
      </c>
      <c r="U130" s="18">
        <f t="shared" si="39"/>
        <v>73.946861986096394</v>
      </c>
      <c r="V130" s="18">
        <f t="shared" si="39"/>
        <v>73.181108958160522</v>
      </c>
      <c r="W130" s="18">
        <f t="shared" ref="W130" si="40">W80/$C80*100</f>
        <v>73.964495098989488</v>
      </c>
    </row>
    <row r="131" spans="1:23">
      <c r="A131" s="17"/>
      <c r="B131" s="18"/>
      <c r="C131" s="18"/>
      <c r="D131" s="18"/>
      <c r="E131" s="18"/>
      <c r="F131" s="18"/>
      <c r="G131" s="18"/>
      <c r="H131" s="18"/>
      <c r="I131" s="18"/>
      <c r="J131" s="18"/>
      <c r="K131" s="18"/>
      <c r="L131" s="18"/>
      <c r="M131" s="18"/>
      <c r="N131" s="18"/>
      <c r="O131" s="18"/>
      <c r="P131" s="18"/>
      <c r="Q131" s="18"/>
      <c r="R131" s="18"/>
      <c r="S131" s="18"/>
      <c r="T131" s="18"/>
      <c r="U131" s="18"/>
      <c r="V131" s="18"/>
      <c r="W131" s="18"/>
    </row>
    <row r="132" spans="1:23">
      <c r="A132" s="17" t="s">
        <v>7</v>
      </c>
      <c r="B132" s="18"/>
      <c r="C132" s="18">
        <f t="shared" ref="C132:C162" si="41">C82/$C82*100</f>
        <v>100</v>
      </c>
      <c r="D132" s="18">
        <f t="shared" ref="D132:V132" si="42">D82/$C82*100</f>
        <v>102.3925607838943</v>
      </c>
      <c r="E132" s="18">
        <f t="shared" si="42"/>
        <v>101.96502806942888</v>
      </c>
      <c r="F132" s="18">
        <f t="shared" si="42"/>
        <v>100.30507969685483</v>
      </c>
      <c r="G132" s="18">
        <f t="shared" si="42"/>
        <v>103.0236613735471</v>
      </c>
      <c r="H132" s="18">
        <f t="shared" si="42"/>
        <v>102.53313102534682</v>
      </c>
      <c r="I132" s="18">
        <f t="shared" si="42"/>
        <v>106.57201434934156</v>
      </c>
      <c r="J132" s="18">
        <f t="shared" si="42"/>
        <v>103.21200469288647</v>
      </c>
      <c r="K132" s="18">
        <f t="shared" si="42"/>
        <v>103.33921700498037</v>
      </c>
      <c r="L132" s="18">
        <f t="shared" si="42"/>
        <v>100.56882789769624</v>
      </c>
      <c r="M132" s="18">
        <f t="shared" si="42"/>
        <v>97.421791217285943</v>
      </c>
      <c r="N132" s="18">
        <f t="shared" si="42"/>
        <v>95.719067205186263</v>
      </c>
      <c r="O132" s="18">
        <f t="shared" si="42"/>
        <v>90.802205957154442</v>
      </c>
      <c r="P132" s="18">
        <f t="shared" si="42"/>
        <v>95.199921716111916</v>
      </c>
      <c r="Q132" s="18">
        <f t="shared" si="42"/>
        <v>91.513326604198085</v>
      </c>
      <c r="R132" s="18">
        <f t="shared" si="42"/>
        <v>89.654166787095917</v>
      </c>
      <c r="S132" s="18">
        <f t="shared" si="42"/>
        <v>86.352428894124344</v>
      </c>
      <c r="T132" s="18">
        <f t="shared" si="42"/>
        <v>81.961573699963466</v>
      </c>
      <c r="U132" s="18">
        <f t="shared" si="42"/>
        <v>84.908295350138417</v>
      </c>
      <c r="V132" s="18">
        <f t="shared" si="42"/>
        <v>85.133925324534133</v>
      </c>
      <c r="W132" s="18">
        <f t="shared" ref="W132" si="43">W82/$C82*100</f>
        <v>88.134159653135015</v>
      </c>
    </row>
    <row r="133" spans="1:23">
      <c r="A133" s="17" t="s">
        <v>30</v>
      </c>
      <c r="B133" s="18"/>
      <c r="C133" s="18">
        <f t="shared" si="41"/>
        <v>100</v>
      </c>
      <c r="D133" s="18">
        <f t="shared" ref="D133:V133" si="44">D83/$C83*100</f>
        <v>86.078574373313046</v>
      </c>
      <c r="E133" s="18">
        <f t="shared" si="44"/>
        <v>86.724928831564284</v>
      </c>
      <c r="F133" s="18">
        <f t="shared" si="44"/>
        <v>94.317457044147247</v>
      </c>
      <c r="G133" s="18">
        <f t="shared" si="44"/>
        <v>89.553085701388852</v>
      </c>
      <c r="H133" s="18">
        <f t="shared" si="44"/>
        <v>94.735659821817478</v>
      </c>
      <c r="I133" s="18">
        <f t="shared" si="44"/>
        <v>103.53421675725434</v>
      </c>
      <c r="J133" s="18">
        <f t="shared" si="44"/>
        <v>98.990971330057789</v>
      </c>
      <c r="K133" s="18">
        <f t="shared" si="44"/>
        <v>91.870748852093328</v>
      </c>
      <c r="L133" s="18">
        <f t="shared" si="44"/>
        <v>79.661001142457536</v>
      </c>
      <c r="M133" s="18">
        <f t="shared" si="44"/>
        <v>77.052013208304629</v>
      </c>
      <c r="N133" s="18">
        <f t="shared" si="44"/>
        <v>76.918878870576719</v>
      </c>
      <c r="O133" s="18">
        <f t="shared" si="44"/>
        <v>72.042524514642921</v>
      </c>
      <c r="P133" s="18">
        <f t="shared" si="44"/>
        <v>69.737415644928291</v>
      </c>
      <c r="Q133" s="18">
        <f t="shared" si="44"/>
        <v>63.885860564899112</v>
      </c>
      <c r="R133" s="18">
        <f t="shared" si="44"/>
        <v>63.338355194686024</v>
      </c>
      <c r="S133" s="18">
        <f t="shared" si="44"/>
        <v>61.140275523266105</v>
      </c>
      <c r="T133" s="18">
        <f t="shared" si="44"/>
        <v>56.515401255134101</v>
      </c>
      <c r="U133" s="18">
        <f t="shared" si="44"/>
        <v>52.628659867012885</v>
      </c>
      <c r="V133" s="18">
        <f t="shared" si="44"/>
        <v>48.705938146611977</v>
      </c>
      <c r="W133" s="18">
        <f t="shared" ref="W133" si="45">W83/$C83*100</f>
        <v>49.236091384575253</v>
      </c>
    </row>
    <row r="134" spans="1:23">
      <c r="A134" s="17" t="s">
        <v>8</v>
      </c>
      <c r="B134" s="18"/>
      <c r="C134" s="18">
        <f t="shared" si="41"/>
        <v>100</v>
      </c>
      <c r="D134" s="18">
        <f t="shared" ref="D134:V134" si="46">D84/$C84*100</f>
        <v>102.30428854713792</v>
      </c>
      <c r="E134" s="18">
        <f t="shared" si="46"/>
        <v>99.813161001861573</v>
      </c>
      <c r="F134" s="18">
        <f t="shared" si="46"/>
        <v>96.756595976190781</v>
      </c>
      <c r="G134" s="18">
        <f t="shared" si="46"/>
        <v>91.63352063362646</v>
      </c>
      <c r="H134" s="18">
        <f t="shared" si="46"/>
        <v>87.730764101020881</v>
      </c>
      <c r="I134" s="18">
        <f t="shared" si="46"/>
        <v>86.509317530535228</v>
      </c>
      <c r="J134" s="18">
        <f t="shared" si="46"/>
        <v>87.809322620840405</v>
      </c>
      <c r="K134" s="18">
        <f t="shared" si="46"/>
        <v>85.203091418944624</v>
      </c>
      <c r="L134" s="18">
        <f t="shared" si="46"/>
        <v>78.498990001552571</v>
      </c>
      <c r="M134" s="18">
        <f t="shared" si="46"/>
        <v>79.261538824914069</v>
      </c>
      <c r="N134" s="18">
        <f t="shared" si="46"/>
        <v>78.881129844187754</v>
      </c>
      <c r="O134" s="18">
        <f t="shared" si="46"/>
        <v>77.958317181715373</v>
      </c>
      <c r="P134" s="18">
        <f t="shared" si="46"/>
        <v>78.487606832820219</v>
      </c>
      <c r="Q134" s="18">
        <f t="shared" si="46"/>
        <v>76.814797423466246</v>
      </c>
      <c r="R134" s="18">
        <f t="shared" si="46"/>
        <v>71.168494456615804</v>
      </c>
      <c r="S134" s="18">
        <f t="shared" si="46"/>
        <v>68.036344930023532</v>
      </c>
      <c r="T134" s="18">
        <f t="shared" si="46"/>
        <v>64.293205499847673</v>
      </c>
      <c r="U134" s="18">
        <f t="shared" si="46"/>
        <v>60.986338141747133</v>
      </c>
      <c r="V134" s="18">
        <f t="shared" si="46"/>
        <v>59.858514187978415</v>
      </c>
      <c r="W134" s="18">
        <f t="shared" ref="W134" si="47">W84/$C84*100</f>
        <v>61.606503709793103</v>
      </c>
    </row>
    <row r="135" spans="1:23">
      <c r="A135" s="17" t="s">
        <v>9</v>
      </c>
      <c r="B135" s="18"/>
      <c r="C135" s="18">
        <f t="shared" si="41"/>
        <v>100</v>
      </c>
      <c r="D135" s="18">
        <f t="shared" ref="D135:V135" si="48">D85/$C85*100</f>
        <v>108.95502174975607</v>
      </c>
      <c r="E135" s="18">
        <f t="shared" si="48"/>
        <v>102.39986549727678</v>
      </c>
      <c r="F135" s="18">
        <f t="shared" si="48"/>
        <v>105.04985650760987</v>
      </c>
      <c r="G135" s="18">
        <f t="shared" si="48"/>
        <v>103.21880148456846</v>
      </c>
      <c r="H135" s="18">
        <f t="shared" si="48"/>
        <v>100.41644554937368</v>
      </c>
      <c r="I135" s="18">
        <f t="shared" si="48"/>
        <v>111.06864339955702</v>
      </c>
      <c r="J135" s="18">
        <f t="shared" si="48"/>
        <v>100.17935289798395</v>
      </c>
      <c r="K135" s="18">
        <f t="shared" si="48"/>
        <v>96.357134161495878</v>
      </c>
      <c r="L135" s="18">
        <f t="shared" si="48"/>
        <v>90.544766972447889</v>
      </c>
      <c r="M135" s="18">
        <f t="shared" si="48"/>
        <v>85.148723108190822</v>
      </c>
      <c r="N135" s="18">
        <f t="shared" si="48"/>
        <v>86.919171298123473</v>
      </c>
      <c r="O135" s="18">
        <f t="shared" si="48"/>
        <v>84.870762879778766</v>
      </c>
      <c r="P135" s="18">
        <f t="shared" si="48"/>
        <v>88.294513496344862</v>
      </c>
      <c r="Q135" s="18">
        <f t="shared" si="48"/>
        <v>83.890314888595029</v>
      </c>
      <c r="R135" s="18">
        <f t="shared" si="48"/>
        <v>79.895566185925432</v>
      </c>
      <c r="S135" s="18">
        <f t="shared" si="48"/>
        <v>82.623522579340076</v>
      </c>
      <c r="T135" s="18">
        <f t="shared" si="48"/>
        <v>79.53111757431958</v>
      </c>
      <c r="U135" s="18">
        <f t="shared" si="48"/>
        <v>75.001387082289085</v>
      </c>
      <c r="V135" s="18">
        <f t="shared" si="48"/>
        <v>81.171657194880439</v>
      </c>
      <c r="W135" s="18">
        <f t="shared" ref="W135" si="49">W85/$C85*100</f>
        <v>78.555897920372558</v>
      </c>
    </row>
    <row r="136" spans="1:23">
      <c r="A136" s="17" t="s">
        <v>35</v>
      </c>
      <c r="B136" s="18"/>
      <c r="C136" s="18">
        <f t="shared" si="41"/>
        <v>100</v>
      </c>
      <c r="D136" s="18">
        <f t="shared" ref="D136:V136" si="50">D86/$C86*100</f>
        <v>93.040701852749962</v>
      </c>
      <c r="E136" s="18">
        <f t="shared" si="50"/>
        <v>89.656937644801232</v>
      </c>
      <c r="F136" s="18">
        <f t="shared" si="50"/>
        <v>89.783831044863206</v>
      </c>
      <c r="G136" s="18">
        <f t="shared" si="50"/>
        <v>87.318098390950126</v>
      </c>
      <c r="H136" s="18">
        <f t="shared" si="50"/>
        <v>86.81798078094225</v>
      </c>
      <c r="I136" s="18">
        <f t="shared" si="50"/>
        <v>89.005361291903029</v>
      </c>
      <c r="J136" s="18">
        <f t="shared" si="50"/>
        <v>86.788709924561161</v>
      </c>
      <c r="K136" s="18">
        <f t="shared" si="50"/>
        <v>84.731355134784778</v>
      </c>
      <c r="L136" s="18">
        <f t="shared" si="50"/>
        <v>81.441053403392146</v>
      </c>
      <c r="M136" s="18">
        <f t="shared" si="50"/>
        <v>79.506715277391152</v>
      </c>
      <c r="N136" s="18">
        <f t="shared" si="50"/>
        <v>80.534048649777432</v>
      </c>
      <c r="O136" s="18">
        <f t="shared" si="50"/>
        <v>78.727030682091112</v>
      </c>
      <c r="P136" s="18">
        <f t="shared" si="50"/>
        <v>79.712752367308866</v>
      </c>
      <c r="Q136" s="18">
        <f t="shared" si="50"/>
        <v>79.172968110162472</v>
      </c>
      <c r="R136" s="18">
        <f t="shared" si="50"/>
        <v>77.710140738732548</v>
      </c>
      <c r="S136" s="18">
        <f t="shared" si="50"/>
        <v>75.567718201022032</v>
      </c>
      <c r="T136" s="18">
        <f t="shared" si="50"/>
        <v>71.264524607503887</v>
      </c>
      <c r="U136" s="18">
        <f t="shared" si="50"/>
        <v>71.138865360836064</v>
      </c>
      <c r="V136" s="18">
        <f t="shared" si="50"/>
        <v>71.391876060147908</v>
      </c>
      <c r="W136" s="18">
        <f t="shared" ref="W136" si="51">W86/$C86*100</f>
        <v>70.886103542241159</v>
      </c>
    </row>
    <row r="137" spans="1:23">
      <c r="A137" s="17" t="s">
        <v>10</v>
      </c>
      <c r="B137" s="18"/>
      <c r="C137" s="18">
        <f t="shared" si="41"/>
        <v>100</v>
      </c>
      <c r="D137" s="18">
        <f t="shared" ref="D137:V137" si="52">D87/$C87*100</f>
        <v>99.86122001123762</v>
      </c>
      <c r="E137" s="18">
        <f t="shared" si="52"/>
        <v>93.179605077341932</v>
      </c>
      <c r="F137" s="18">
        <f t="shared" si="52"/>
        <v>79.063314994135084</v>
      </c>
      <c r="G137" s="18">
        <f t="shared" si="52"/>
        <v>82.987596210403666</v>
      </c>
      <c r="H137" s="18">
        <f t="shared" si="52"/>
        <v>73.422702429530815</v>
      </c>
      <c r="I137" s="18">
        <f t="shared" si="52"/>
        <v>75.94218535101723</v>
      </c>
      <c r="J137" s="18">
        <f t="shared" si="52"/>
        <v>67.118095359452369</v>
      </c>
      <c r="K137" s="18">
        <f t="shared" si="52"/>
        <v>58.110335412876559</v>
      </c>
      <c r="L137" s="18">
        <f t="shared" si="52"/>
        <v>54.388450453418422</v>
      </c>
      <c r="M137" s="18">
        <f t="shared" si="52"/>
        <v>49.332343307717245</v>
      </c>
      <c r="N137" s="18">
        <f t="shared" si="52"/>
        <v>48.407435573576883</v>
      </c>
      <c r="O137" s="18">
        <f t="shared" si="52"/>
        <v>43.795403528090368</v>
      </c>
      <c r="P137" s="18">
        <f t="shared" si="52"/>
        <v>44.74283582348572</v>
      </c>
      <c r="Q137" s="18">
        <f t="shared" si="52"/>
        <v>43.283450208749791</v>
      </c>
      <c r="R137" s="18">
        <f t="shared" si="52"/>
        <v>39.116147538679222</v>
      </c>
      <c r="S137" s="18">
        <f t="shared" si="52"/>
        <v>34.647333255188038</v>
      </c>
      <c r="T137" s="18">
        <f t="shared" si="52"/>
        <v>36.005790293130161</v>
      </c>
      <c r="U137" s="18">
        <f t="shared" si="52"/>
        <v>36.212040749410818</v>
      </c>
      <c r="V137" s="18">
        <f t="shared" si="52"/>
        <v>38.082011570224729</v>
      </c>
      <c r="W137" s="18">
        <f t="shared" ref="W137" si="53">W87/$C87*100</f>
        <v>42.92406196049037</v>
      </c>
    </row>
    <row r="138" spans="1:23">
      <c r="A138" s="17" t="s">
        <v>14</v>
      </c>
      <c r="B138" s="18"/>
      <c r="C138" s="18">
        <f t="shared" si="41"/>
        <v>100</v>
      </c>
      <c r="D138" s="18">
        <f t="shared" ref="D138:V138" si="54">D88/$C88*100</f>
        <v>98.278435092491605</v>
      </c>
      <c r="E138" s="18">
        <f t="shared" si="54"/>
        <v>93.615167686957903</v>
      </c>
      <c r="F138" s="18">
        <f t="shared" si="54"/>
        <v>94.014485233430335</v>
      </c>
      <c r="G138" s="18">
        <f t="shared" si="54"/>
        <v>92.512640396331676</v>
      </c>
      <c r="H138" s="18">
        <f t="shared" si="54"/>
        <v>84.97885238920577</v>
      </c>
      <c r="I138" s="18">
        <f t="shared" si="54"/>
        <v>81.503308109704392</v>
      </c>
      <c r="J138" s="18">
        <f t="shared" si="54"/>
        <v>77.307661222874657</v>
      </c>
      <c r="K138" s="18">
        <f t="shared" si="54"/>
        <v>76.310721936238181</v>
      </c>
      <c r="L138" s="18">
        <f t="shared" si="54"/>
        <v>72.883520632570097</v>
      </c>
      <c r="M138" s="18">
        <f t="shared" si="54"/>
        <v>69.01840785286177</v>
      </c>
      <c r="N138" s="18">
        <f t="shared" si="54"/>
        <v>70.003383588282418</v>
      </c>
      <c r="O138" s="18">
        <f t="shared" si="54"/>
        <v>66.69198206951954</v>
      </c>
      <c r="P138" s="18">
        <f t="shared" si="54"/>
        <v>63.135927464679966</v>
      </c>
      <c r="Q138" s="18">
        <f t="shared" si="54"/>
        <v>61.194800781285117</v>
      </c>
      <c r="R138" s="18">
        <f t="shared" si="54"/>
        <v>58.005262534782617</v>
      </c>
      <c r="S138" s="18">
        <f t="shared" si="54"/>
        <v>56.124441904339136</v>
      </c>
      <c r="T138" s="18">
        <f t="shared" si="54"/>
        <v>54.991867844001128</v>
      </c>
      <c r="U138" s="18">
        <f t="shared" si="54"/>
        <v>56.449631985694971</v>
      </c>
      <c r="V138" s="18">
        <f t="shared" si="54"/>
        <v>56.817471163203791</v>
      </c>
      <c r="W138" s="18">
        <f t="shared" ref="W138" si="55">W88/$C88*100</f>
        <v>57.762521367667794</v>
      </c>
    </row>
    <row r="139" spans="1:23">
      <c r="A139" s="17" t="s">
        <v>11</v>
      </c>
      <c r="B139" s="18"/>
      <c r="C139" s="18">
        <f t="shared" si="41"/>
        <v>100</v>
      </c>
      <c r="D139" s="18">
        <f t="shared" ref="D139:V139" si="56">D89/$C89*100</f>
        <v>98.064982629041964</v>
      </c>
      <c r="E139" s="18">
        <f t="shared" si="56"/>
        <v>99.97300586069197</v>
      </c>
      <c r="F139" s="18">
        <f t="shared" si="56"/>
        <v>100.49505993983603</v>
      </c>
      <c r="G139" s="18">
        <f t="shared" si="56"/>
        <v>101.9076074814659</v>
      </c>
      <c r="H139" s="18">
        <f t="shared" si="56"/>
        <v>100.36268117204847</v>
      </c>
      <c r="I139" s="18">
        <f t="shared" si="56"/>
        <v>100.87248793677763</v>
      </c>
      <c r="J139" s="18">
        <f t="shared" si="56"/>
        <v>101.01038020550286</v>
      </c>
      <c r="K139" s="18">
        <f t="shared" si="56"/>
        <v>102.8082305893919</v>
      </c>
      <c r="L139" s="18">
        <f t="shared" si="56"/>
        <v>99.931671429003487</v>
      </c>
      <c r="M139" s="18">
        <f t="shared" si="56"/>
        <v>101.23676004239258</v>
      </c>
      <c r="N139" s="18">
        <f t="shared" si="56"/>
        <v>100.04005244193917</v>
      </c>
      <c r="O139" s="18">
        <f t="shared" si="56"/>
        <v>98.201943086027526</v>
      </c>
      <c r="P139" s="18">
        <f t="shared" si="56"/>
        <v>95.167002720996862</v>
      </c>
      <c r="Q139" s="18">
        <f t="shared" si="56"/>
        <v>92.596917529976508</v>
      </c>
      <c r="R139" s="18">
        <f t="shared" si="56"/>
        <v>92.227855735877199</v>
      </c>
      <c r="S139" s="18">
        <f t="shared" si="56"/>
        <v>87.88255709699844</v>
      </c>
      <c r="T139" s="18">
        <f t="shared" si="56"/>
        <v>85.436846484929589</v>
      </c>
      <c r="U139" s="18">
        <f t="shared" si="56"/>
        <v>86.215431200649334</v>
      </c>
      <c r="V139" s="18">
        <f t="shared" si="56"/>
        <v>85.894044553889131</v>
      </c>
      <c r="W139" s="18">
        <f t="shared" ref="W139" si="57">W89/$C89*100</f>
        <v>83.647670203325603</v>
      </c>
    </row>
    <row r="140" spans="1:23">
      <c r="A140" s="17" t="s">
        <v>12</v>
      </c>
      <c r="B140" s="18"/>
      <c r="C140" s="18">
        <f t="shared" si="41"/>
        <v>100</v>
      </c>
      <c r="D140" s="18">
        <f t="shared" ref="D140:V140" si="58">D90/$C90*100</f>
        <v>101.21913131088</v>
      </c>
      <c r="E140" s="18">
        <f t="shared" si="58"/>
        <v>102.39895762707958</v>
      </c>
      <c r="F140" s="18">
        <f t="shared" si="58"/>
        <v>99.339609914767323</v>
      </c>
      <c r="G140" s="18">
        <f t="shared" si="58"/>
        <v>102.51444433035005</v>
      </c>
      <c r="H140" s="18">
        <f t="shared" si="58"/>
        <v>102.27715503840341</v>
      </c>
      <c r="I140" s="18">
        <f t="shared" si="58"/>
        <v>98.652234033385398</v>
      </c>
      <c r="J140" s="18">
        <f t="shared" si="58"/>
        <v>100.85402107793588</v>
      </c>
      <c r="K140" s="18">
        <f t="shared" si="58"/>
        <v>101.32970273216124</v>
      </c>
      <c r="L140" s="18">
        <f t="shared" si="58"/>
        <v>101.51993176376715</v>
      </c>
      <c r="M140" s="18">
        <f t="shared" si="58"/>
        <v>101.55095913888152</v>
      </c>
      <c r="N140" s="18">
        <f t="shared" si="58"/>
        <v>100.39906451175406</v>
      </c>
      <c r="O140" s="18">
        <f t="shared" si="58"/>
        <v>100.69113328147155</v>
      </c>
      <c r="P140" s="18">
        <f t="shared" si="58"/>
        <v>100.99986302901043</v>
      </c>
      <c r="Q140" s="18">
        <f t="shared" si="58"/>
        <v>102.18594996444763</v>
      </c>
      <c r="R140" s="18">
        <f t="shared" si="58"/>
        <v>100.70970433677262</v>
      </c>
      <c r="S140" s="18">
        <f t="shared" si="58"/>
        <v>96.952385133818964</v>
      </c>
      <c r="T140" s="18">
        <f t="shared" si="58"/>
        <v>94.848457431598376</v>
      </c>
      <c r="U140" s="18">
        <f t="shared" si="58"/>
        <v>91.157270382979178</v>
      </c>
      <c r="V140" s="18">
        <f t="shared" si="58"/>
        <v>86.956437130526822</v>
      </c>
      <c r="W140" s="18">
        <f t="shared" ref="W140" si="59">W90/$C90*100</f>
        <v>86.93611448076723</v>
      </c>
    </row>
    <row r="141" spans="1:23">
      <c r="A141" s="17" t="s">
        <v>13</v>
      </c>
      <c r="B141" s="18"/>
      <c r="C141" s="18">
        <f t="shared" si="41"/>
        <v>100</v>
      </c>
      <c r="D141" s="18">
        <f t="shared" ref="D141:V141" si="60">D91/$C91*100</f>
        <v>104.51185927950353</v>
      </c>
      <c r="E141" s="18">
        <f t="shared" si="60"/>
        <v>101.3576414990798</v>
      </c>
      <c r="F141" s="18">
        <f t="shared" si="60"/>
        <v>103.79784459892691</v>
      </c>
      <c r="G141" s="18">
        <f t="shared" si="60"/>
        <v>97.847797327239434</v>
      </c>
      <c r="H141" s="18">
        <f t="shared" si="60"/>
        <v>99.762695710291013</v>
      </c>
      <c r="I141" s="18">
        <f t="shared" si="60"/>
        <v>104.30085382258518</v>
      </c>
      <c r="J141" s="18">
        <f t="shared" si="60"/>
        <v>99.069809458927892</v>
      </c>
      <c r="K141" s="18">
        <f t="shared" si="60"/>
        <v>98.831662361705369</v>
      </c>
      <c r="L141" s="18">
        <f t="shared" si="60"/>
        <v>95.610980940779783</v>
      </c>
      <c r="M141" s="18">
        <f t="shared" si="60"/>
        <v>93.254776983750034</v>
      </c>
      <c r="N141" s="18">
        <f t="shared" si="60"/>
        <v>94.533057126811784</v>
      </c>
      <c r="O141" s="18">
        <f t="shared" si="60"/>
        <v>93.862224098669174</v>
      </c>
      <c r="P141" s="18">
        <f t="shared" si="60"/>
        <v>94.701647313237402</v>
      </c>
      <c r="Q141" s="18">
        <f t="shared" si="60"/>
        <v>93.756564082467591</v>
      </c>
      <c r="R141" s="18">
        <f t="shared" si="60"/>
        <v>92.385463246328285</v>
      </c>
      <c r="S141" s="18">
        <f t="shared" si="60"/>
        <v>88.999175423135142</v>
      </c>
      <c r="T141" s="18">
        <f t="shared" si="60"/>
        <v>86.148248113860788</v>
      </c>
      <c r="U141" s="18">
        <f t="shared" si="60"/>
        <v>86.72875084351061</v>
      </c>
      <c r="V141" s="18">
        <f t="shared" si="60"/>
        <v>85.606630452600086</v>
      </c>
      <c r="W141" s="18">
        <f t="shared" ref="W141" si="61">W91/$C91*100</f>
        <v>86.998100650797028</v>
      </c>
    </row>
    <row r="142" spans="1:23">
      <c r="A142" s="17" t="s">
        <v>15</v>
      </c>
      <c r="B142" s="18"/>
      <c r="C142" s="18">
        <f t="shared" si="41"/>
        <v>100</v>
      </c>
      <c r="D142" s="18">
        <f t="shared" ref="D142:V142" si="62">D92/$C92*100</f>
        <v>100.99276519315177</v>
      </c>
      <c r="E142" s="18">
        <f t="shared" si="62"/>
        <v>99.778939503911459</v>
      </c>
      <c r="F142" s="18">
        <f t="shared" si="62"/>
        <v>100.23454799280624</v>
      </c>
      <c r="G142" s="18">
        <f t="shared" si="62"/>
        <v>97.028552911778192</v>
      </c>
      <c r="H142" s="18">
        <f t="shared" si="62"/>
        <v>99.240524169218816</v>
      </c>
      <c r="I142" s="18">
        <f t="shared" si="62"/>
        <v>98.227059145317241</v>
      </c>
      <c r="J142" s="18">
        <f t="shared" si="62"/>
        <v>97.697547483155574</v>
      </c>
      <c r="K142" s="18">
        <f t="shared" si="62"/>
        <v>99.059849509180211</v>
      </c>
      <c r="L142" s="18">
        <f t="shared" si="62"/>
        <v>99.137548208848202</v>
      </c>
      <c r="M142" s="18">
        <f t="shared" si="62"/>
        <v>97.419194891910422</v>
      </c>
      <c r="N142" s="18">
        <f t="shared" si="62"/>
        <v>95.886981375114232</v>
      </c>
      <c r="O142" s="18">
        <f t="shared" si="62"/>
        <v>95.71655497862173</v>
      </c>
      <c r="P142" s="18">
        <f t="shared" si="62"/>
        <v>99.790737548002866</v>
      </c>
      <c r="Q142" s="18">
        <f t="shared" si="62"/>
        <v>99.405434502559359</v>
      </c>
      <c r="R142" s="18">
        <f t="shared" si="62"/>
        <v>99.48295199221694</v>
      </c>
      <c r="S142" s="18">
        <f t="shared" si="62"/>
        <v>96.51270516280519</v>
      </c>
      <c r="T142" s="18">
        <f t="shared" si="62"/>
        <v>94.0169308470863</v>
      </c>
      <c r="U142" s="18">
        <f t="shared" si="62"/>
        <v>93.321185870517965</v>
      </c>
      <c r="V142" s="18">
        <f t="shared" si="62"/>
        <v>92.402882878061604</v>
      </c>
      <c r="W142" s="18">
        <f t="shared" ref="W142" si="63">W92/$C92*100</f>
        <v>93.719516102006594</v>
      </c>
    </row>
    <row r="143" spans="1:23">
      <c r="A143" s="17" t="s">
        <v>16</v>
      </c>
      <c r="B143" s="18"/>
      <c r="C143" s="18">
        <f t="shared" si="41"/>
        <v>100</v>
      </c>
      <c r="D143" s="18">
        <f t="shared" ref="D143:V143" si="64">D93/$C93*100</f>
        <v>103.6571315248349</v>
      </c>
      <c r="E143" s="18">
        <f t="shared" si="64"/>
        <v>104.02211346206923</v>
      </c>
      <c r="F143" s="18">
        <f t="shared" si="64"/>
        <v>107.1727335818241</v>
      </c>
      <c r="G143" s="18">
        <f t="shared" si="64"/>
        <v>116.89367522951619</v>
      </c>
      <c r="H143" s="18">
        <f t="shared" si="64"/>
        <v>99.930263221934709</v>
      </c>
      <c r="I143" s="18">
        <f t="shared" si="64"/>
        <v>106.98081136275417</v>
      </c>
      <c r="J143" s="18">
        <f t="shared" si="64"/>
        <v>102.29383459319182</v>
      </c>
      <c r="K143" s="18">
        <f t="shared" si="64"/>
        <v>101.6024134100528</v>
      </c>
      <c r="L143" s="18">
        <f t="shared" si="64"/>
        <v>97.579302020398828</v>
      </c>
      <c r="M143" s="18">
        <f t="shared" si="64"/>
        <v>99.312712977974414</v>
      </c>
      <c r="N143" s="18">
        <f t="shared" si="64"/>
        <v>96.468804930788195</v>
      </c>
      <c r="O143" s="18">
        <f t="shared" si="64"/>
        <v>95.200352253063841</v>
      </c>
      <c r="P143" s="18">
        <f t="shared" si="64"/>
        <v>101.66151860369681</v>
      </c>
      <c r="Q143" s="18">
        <f t="shared" si="64"/>
        <v>91.386954958957546</v>
      </c>
      <c r="R143" s="18">
        <f t="shared" si="64"/>
        <v>89.196490106345351</v>
      </c>
      <c r="S143" s="18">
        <f t="shared" si="64"/>
        <v>88.992550362740729</v>
      </c>
      <c r="T143" s="18">
        <f t="shared" si="64"/>
        <v>88.434430078677678</v>
      </c>
      <c r="U143" s="18">
        <f t="shared" si="64"/>
        <v>89.872955716116891</v>
      </c>
      <c r="V143" s="18">
        <f t="shared" si="64"/>
        <v>89.278438471184216</v>
      </c>
      <c r="W143" s="18">
        <f t="shared" ref="W143" si="65">W93/$C93*100</f>
        <v>85.533536912744779</v>
      </c>
    </row>
    <row r="144" spans="1:23">
      <c r="A144" s="17" t="s">
        <v>17</v>
      </c>
      <c r="B144" s="18"/>
      <c r="C144" s="18">
        <f t="shared" si="41"/>
        <v>100</v>
      </c>
      <c r="D144" s="18">
        <f t="shared" ref="D144:V144" si="66">D94/$C94*100</f>
        <v>108.14351226000669</v>
      </c>
      <c r="E144" s="18">
        <f t="shared" si="66"/>
        <v>130.26057557598716</v>
      </c>
      <c r="F144" s="18">
        <f t="shared" si="66"/>
        <v>127.17475712877986</v>
      </c>
      <c r="G144" s="18">
        <f t="shared" si="66"/>
        <v>112.61853411899298</v>
      </c>
      <c r="H144" s="18">
        <f t="shared" si="66"/>
        <v>107.86712015868176</v>
      </c>
      <c r="I144" s="18">
        <f t="shared" si="66"/>
        <v>102.91184476152533</v>
      </c>
      <c r="J144" s="18">
        <f t="shared" si="66"/>
        <v>92.183044099147949</v>
      </c>
      <c r="K144" s="18">
        <f t="shared" si="66"/>
        <v>85.98242020259616</v>
      </c>
      <c r="L144" s="18">
        <f t="shared" si="66"/>
        <v>76.090242127315776</v>
      </c>
      <c r="M144" s="18">
        <f t="shared" si="66"/>
        <v>67.711012104252006</v>
      </c>
      <c r="N144" s="18">
        <f t="shared" si="66"/>
        <v>69.110727715720628</v>
      </c>
      <c r="O144" s="18">
        <f t="shared" si="66"/>
        <v>63.369224725291929</v>
      </c>
      <c r="P144" s="18">
        <f t="shared" si="66"/>
        <v>62.57545171052702</v>
      </c>
      <c r="Q144" s="18">
        <f t="shared" si="66"/>
        <v>59.053993800417302</v>
      </c>
      <c r="R144" s="18">
        <f t="shared" si="66"/>
        <v>54.649312656299841</v>
      </c>
      <c r="S144" s="18">
        <f t="shared" si="66"/>
        <v>50.700181538587749</v>
      </c>
      <c r="T144" s="18">
        <f t="shared" si="66"/>
        <v>47.629636428000168</v>
      </c>
      <c r="U144" s="18">
        <f t="shared" si="66"/>
        <v>47.505125506870129</v>
      </c>
      <c r="V144" s="18">
        <f t="shared" si="66"/>
        <v>54.423181786235951</v>
      </c>
      <c r="W144" s="18">
        <f t="shared" ref="W144" si="67">W94/$C94*100</f>
        <v>57.242610676951102</v>
      </c>
    </row>
    <row r="145" spans="1:23">
      <c r="A145" s="17" t="s">
        <v>18</v>
      </c>
      <c r="B145" s="18"/>
      <c r="C145" s="18">
        <f t="shared" si="41"/>
        <v>100</v>
      </c>
      <c r="D145" s="18">
        <f>D95/$C95*100</f>
        <v>111.04303088669604</v>
      </c>
      <c r="E145" s="18">
        <f t="shared" ref="E145:V145" si="68">E95/$C95*100</f>
        <v>91.148864754422121</v>
      </c>
      <c r="F145" s="18">
        <f t="shared" si="68"/>
        <v>90.091166546717233</v>
      </c>
      <c r="G145" s="18">
        <f t="shared" si="68"/>
        <v>89.49460828934383</v>
      </c>
      <c r="H145" s="18">
        <f t="shared" si="68"/>
        <v>93.415187855781909</v>
      </c>
      <c r="I145" s="18">
        <f t="shared" si="68"/>
        <v>95.79977117476875</v>
      </c>
      <c r="J145" s="18">
        <f t="shared" si="68"/>
        <v>84.184937624332022</v>
      </c>
      <c r="K145" s="18">
        <f t="shared" si="68"/>
        <v>81.96922484577091</v>
      </c>
      <c r="L145" s="18">
        <f t="shared" si="68"/>
        <v>70.280035863069102</v>
      </c>
      <c r="M145" s="18">
        <f t="shared" si="68"/>
        <v>56.734401869667813</v>
      </c>
      <c r="N145" s="18">
        <f t="shared" si="68"/>
        <v>61.274390051496319</v>
      </c>
      <c r="O145" s="18">
        <f t="shared" si="68"/>
        <v>61.043645539943284</v>
      </c>
      <c r="P145" s="18">
        <f t="shared" si="68"/>
        <v>57.6120089907579</v>
      </c>
      <c r="Q145" s="18">
        <f t="shared" si="68"/>
        <v>54.726225153090269</v>
      </c>
      <c r="R145" s="18">
        <f t="shared" si="68"/>
        <v>47.873068509204039</v>
      </c>
      <c r="S145" s="18">
        <f t="shared" si="68"/>
        <v>43.602425980315466</v>
      </c>
      <c r="T145" s="18">
        <f t="shared" si="68"/>
        <v>42.928266969246373</v>
      </c>
      <c r="U145" s="18">
        <f t="shared" si="68"/>
        <v>41.856487336822283</v>
      </c>
      <c r="V145" s="18">
        <f t="shared" si="68"/>
        <v>44.76571881528043</v>
      </c>
      <c r="W145" s="18">
        <f>W95/$C95*100</f>
        <v>35.523587612337195</v>
      </c>
    </row>
    <row r="146" spans="1:23">
      <c r="A146" s="17" t="s">
        <v>36</v>
      </c>
      <c r="B146" s="18"/>
      <c r="C146" s="18">
        <f t="shared" si="41"/>
        <v>100</v>
      </c>
      <c r="D146" s="18">
        <f t="shared" ref="D146:V146" si="69">D96/$C96*100</f>
        <v>98.21643493876455</v>
      </c>
      <c r="E146" s="18">
        <f t="shared" si="69"/>
        <v>96.692375037922147</v>
      </c>
      <c r="F146" s="18">
        <f t="shared" si="69"/>
        <v>94.027065436602314</v>
      </c>
      <c r="G146" s="18">
        <f t="shared" si="69"/>
        <v>88.35822547941568</v>
      </c>
      <c r="H146" s="18">
        <f t="shared" si="69"/>
        <v>77.60594680681082</v>
      </c>
      <c r="I146" s="18">
        <f t="shared" si="69"/>
        <v>77.967618298678275</v>
      </c>
      <c r="J146" s="18">
        <f t="shared" si="69"/>
        <v>72.70424058760176</v>
      </c>
      <c r="K146" s="18">
        <f t="shared" si="69"/>
        <v>66.781206800955815</v>
      </c>
      <c r="L146" s="18">
        <f t="shared" si="69"/>
        <v>64.839318884192238</v>
      </c>
      <c r="M146" s="18">
        <f t="shared" si="69"/>
        <v>63.059420055128356</v>
      </c>
      <c r="N146" s="18">
        <f t="shared" si="69"/>
        <v>64.936821896410763</v>
      </c>
      <c r="O146" s="18">
        <f t="shared" si="69"/>
        <v>65.227272504101734</v>
      </c>
      <c r="P146" s="18">
        <f t="shared" si="69"/>
        <v>67.746111767483313</v>
      </c>
      <c r="Q146" s="18">
        <f t="shared" si="69"/>
        <v>72.037357530593837</v>
      </c>
      <c r="R146" s="18">
        <f t="shared" si="69"/>
        <v>70.105483532265566</v>
      </c>
      <c r="S146" s="18">
        <f t="shared" si="69"/>
        <v>65.701822280515145</v>
      </c>
      <c r="T146" s="18">
        <f t="shared" si="69"/>
        <v>60.413730299101978</v>
      </c>
      <c r="U146" s="18">
        <f t="shared" si="69"/>
        <v>59.987685331805963</v>
      </c>
      <c r="V146" s="18">
        <f t="shared" si="69"/>
        <v>59.60519028487402</v>
      </c>
      <c r="W146" s="18">
        <f t="shared" ref="W146" si="70">W96/$C96*100</f>
        <v>61.904826492493633</v>
      </c>
    </row>
    <row r="147" spans="1:23">
      <c r="A147" s="17" t="s">
        <v>19</v>
      </c>
      <c r="B147" s="18"/>
      <c r="C147" s="18">
        <f t="shared" si="41"/>
        <v>100</v>
      </c>
      <c r="D147" s="18">
        <f t="shared" ref="D147:V147" si="71">D97/$C97*100</f>
        <v>108.23183395817419</v>
      </c>
      <c r="E147" s="18">
        <f t="shared" si="71"/>
        <v>102.00826038210953</v>
      </c>
      <c r="F147" s="18">
        <f t="shared" si="71"/>
        <v>104.98218718614427</v>
      </c>
      <c r="G147" s="18">
        <f t="shared" si="71"/>
        <v>99.051178751979592</v>
      </c>
      <c r="H147" s="18">
        <f t="shared" si="71"/>
        <v>101.37923952202985</v>
      </c>
      <c r="I147" s="18">
        <f t="shared" si="71"/>
        <v>103.60520999537239</v>
      </c>
      <c r="J147" s="18">
        <f t="shared" si="71"/>
        <v>98.707479535482435</v>
      </c>
      <c r="K147" s="18">
        <f t="shared" si="71"/>
        <v>93.74215306299628</v>
      </c>
      <c r="L147" s="18">
        <f t="shared" si="71"/>
        <v>90.162522643322916</v>
      </c>
      <c r="M147" s="18">
        <f t="shared" si="71"/>
        <v>84.438220088938749</v>
      </c>
      <c r="N147" s="18">
        <f t="shared" si="71"/>
        <v>83.349808765125147</v>
      </c>
      <c r="O147" s="18">
        <f t="shared" si="71"/>
        <v>79.903779634789458</v>
      </c>
      <c r="P147" s="18">
        <f t="shared" si="71"/>
        <v>78.477165462239768</v>
      </c>
      <c r="Q147" s="18">
        <f t="shared" si="71"/>
        <v>74.160488901283358</v>
      </c>
      <c r="R147" s="18">
        <f t="shared" si="71"/>
        <v>75.395652823705845</v>
      </c>
      <c r="S147" s="18">
        <f t="shared" si="71"/>
        <v>71.993975497587613</v>
      </c>
      <c r="T147" s="18">
        <f t="shared" si="71"/>
        <v>70.522147084178343</v>
      </c>
      <c r="U147" s="18">
        <f t="shared" si="71"/>
        <v>69.508190654024588</v>
      </c>
      <c r="V147" s="18">
        <f t="shared" si="71"/>
        <v>70.544030619024014</v>
      </c>
      <c r="W147" s="18">
        <f t="shared" ref="W147" si="72">W97/$C97*100</f>
        <v>71.382171092752372</v>
      </c>
    </row>
    <row r="148" spans="1:23">
      <c r="A148" s="17" t="s">
        <v>20</v>
      </c>
      <c r="B148" s="18"/>
      <c r="C148" s="18">
        <f t="shared" si="41"/>
        <v>100</v>
      </c>
      <c r="D148" s="18">
        <f t="shared" ref="D148:V148" si="73">D98/$C98*100</f>
        <v>97.669392811398254</v>
      </c>
      <c r="E148" s="18">
        <f t="shared" si="73"/>
        <v>95.609955585762407</v>
      </c>
      <c r="F148" s="18">
        <f t="shared" si="73"/>
        <v>110.2846392188783</v>
      </c>
      <c r="G148" s="18">
        <f t="shared" si="73"/>
        <v>101.58714933952034</v>
      </c>
      <c r="H148" s="18">
        <f t="shared" si="73"/>
        <v>98.817814747023363</v>
      </c>
      <c r="I148" s="18">
        <f t="shared" si="73"/>
        <v>93.826282730355032</v>
      </c>
      <c r="J148" s="18">
        <f t="shared" si="73"/>
        <v>112.99122807196697</v>
      </c>
      <c r="K148" s="18">
        <f t="shared" si="73"/>
        <v>85.82527578242599</v>
      </c>
      <c r="L148" s="18">
        <f t="shared" si="73"/>
        <v>88.741082905226975</v>
      </c>
      <c r="M148" s="18">
        <f t="shared" si="73"/>
        <v>83.238024039072727</v>
      </c>
      <c r="N148" s="18">
        <f t="shared" si="73"/>
        <v>93.013763544146187</v>
      </c>
      <c r="O148" s="18">
        <f t="shared" si="73"/>
        <v>84.604870401824599</v>
      </c>
      <c r="P148" s="18">
        <f t="shared" si="73"/>
        <v>92.920681239615604</v>
      </c>
      <c r="Q148" s="18">
        <f t="shared" si="73"/>
        <v>96.180307650613187</v>
      </c>
      <c r="R148" s="18">
        <f t="shared" si="73"/>
        <v>96.566526496645793</v>
      </c>
      <c r="S148" s="18">
        <f t="shared" si="73"/>
        <v>87.957284324827413</v>
      </c>
      <c r="T148" s="18">
        <f t="shared" si="73"/>
        <v>89.486549760726348</v>
      </c>
      <c r="U148" s="18">
        <f t="shared" si="73"/>
        <v>85.662206474095981</v>
      </c>
      <c r="V148" s="18">
        <f t="shared" si="73"/>
        <v>82.224792620238745</v>
      </c>
      <c r="W148" s="18">
        <f t="shared" ref="W148" si="74">W98/$C98*100</f>
        <v>81.089578825675972</v>
      </c>
    </row>
    <row r="149" spans="1:23">
      <c r="A149" s="17" t="s">
        <v>21</v>
      </c>
      <c r="B149" s="18"/>
      <c r="C149" s="18">
        <f t="shared" si="41"/>
        <v>100</v>
      </c>
      <c r="D149" s="18">
        <f t="shared" ref="D149:V149" si="75">D99/$C99*100</f>
        <v>103.14098425410891</v>
      </c>
      <c r="E149" s="18">
        <f t="shared" si="75"/>
        <v>100.50834827534321</v>
      </c>
      <c r="F149" s="18">
        <f t="shared" si="75"/>
        <v>100.35787405137322</v>
      </c>
      <c r="G149" s="18">
        <f t="shared" si="75"/>
        <v>98.296084968440653</v>
      </c>
      <c r="H149" s="18">
        <f t="shared" si="75"/>
        <v>97.623065649498685</v>
      </c>
      <c r="I149" s="18">
        <f t="shared" si="75"/>
        <v>98.217554781490506</v>
      </c>
      <c r="J149" s="18">
        <f t="shared" si="75"/>
        <v>92.019019652119368</v>
      </c>
      <c r="K149" s="18">
        <f t="shared" si="75"/>
        <v>89.583084812649005</v>
      </c>
      <c r="L149" s="18">
        <f t="shared" si="75"/>
        <v>84.939480684428588</v>
      </c>
      <c r="M149" s="18">
        <f t="shared" si="75"/>
        <v>83.679455185846209</v>
      </c>
      <c r="N149" s="18">
        <f t="shared" si="75"/>
        <v>84.64265807722775</v>
      </c>
      <c r="O149" s="18">
        <f t="shared" si="75"/>
        <v>84.659538080997493</v>
      </c>
      <c r="P149" s="18">
        <f t="shared" si="75"/>
        <v>86.847221061653173</v>
      </c>
      <c r="Q149" s="18">
        <f t="shared" si="75"/>
        <v>86.336453934180341</v>
      </c>
      <c r="R149" s="18">
        <f t="shared" si="75"/>
        <v>84.462768115827132</v>
      </c>
      <c r="S149" s="18">
        <f t="shared" si="75"/>
        <v>79.393518676615813</v>
      </c>
      <c r="T149" s="18">
        <f t="shared" si="75"/>
        <v>81.836269793847634</v>
      </c>
      <c r="U149" s="18">
        <f t="shared" si="75"/>
        <v>78.531591038309884</v>
      </c>
      <c r="V149" s="18">
        <f t="shared" si="75"/>
        <v>79.158586482953453</v>
      </c>
      <c r="W149" s="18">
        <f t="shared" ref="W149" si="76">W99/$C99*100</f>
        <v>82.912104517073232</v>
      </c>
    </row>
    <row r="150" spans="1:23">
      <c r="A150" s="17" t="s">
        <v>22</v>
      </c>
      <c r="B150" s="18"/>
      <c r="C150" s="18">
        <f t="shared" si="41"/>
        <v>100</v>
      </c>
      <c r="D150" s="18">
        <f t="shared" ref="D150:V150" si="77">D100/$C100*100</f>
        <v>102.81964156821124</v>
      </c>
      <c r="E150" s="18">
        <f t="shared" si="77"/>
        <v>96.852759599037441</v>
      </c>
      <c r="F150" s="18">
        <f t="shared" si="77"/>
        <v>97.483701274276612</v>
      </c>
      <c r="G150" s="18">
        <f t="shared" si="77"/>
        <v>94.766002129295188</v>
      </c>
      <c r="H150" s="18">
        <f t="shared" si="77"/>
        <v>96.373878684278651</v>
      </c>
      <c r="I150" s="18">
        <f t="shared" si="77"/>
        <v>100.16425532074808</v>
      </c>
      <c r="J150" s="18">
        <f t="shared" si="77"/>
        <v>97.27789433192045</v>
      </c>
      <c r="K150" s="18">
        <f t="shared" si="77"/>
        <v>95.357186946461752</v>
      </c>
      <c r="L150" s="18">
        <f t="shared" si="77"/>
        <v>91.34313443377718</v>
      </c>
      <c r="M150" s="18">
        <f t="shared" si="77"/>
        <v>88.13268692092781</v>
      </c>
      <c r="N150" s="18">
        <f t="shared" si="77"/>
        <v>91.854584324715702</v>
      </c>
      <c r="O150" s="18">
        <f t="shared" si="77"/>
        <v>91.202319019626273</v>
      </c>
      <c r="P150" s="18">
        <f t="shared" si="77"/>
        <v>95.65709764680129</v>
      </c>
      <c r="Q150" s="18">
        <f t="shared" si="77"/>
        <v>94.992702942225719</v>
      </c>
      <c r="R150" s="18">
        <f t="shared" si="77"/>
        <v>95.59767062160131</v>
      </c>
      <c r="S150" s="18">
        <f t="shared" si="77"/>
        <v>92.446878179095307</v>
      </c>
      <c r="T150" s="18">
        <f t="shared" si="77"/>
        <v>88.254011498926985</v>
      </c>
      <c r="U150" s="18">
        <f t="shared" si="77"/>
        <v>87.533394771728084</v>
      </c>
      <c r="V150" s="18">
        <f t="shared" si="77"/>
        <v>86.084055446055302</v>
      </c>
      <c r="W150" s="18">
        <f t="shared" ref="W150" si="78">W100/$C100*100</f>
        <v>89.67487418165706</v>
      </c>
    </row>
    <row r="151" spans="1:23">
      <c r="A151" s="17" t="s">
        <v>23</v>
      </c>
      <c r="B151" s="18"/>
      <c r="C151" s="18">
        <f t="shared" si="41"/>
        <v>100</v>
      </c>
      <c r="D151" s="18">
        <f t="shared" ref="D151:V151" si="79">D101/$C101*100</f>
        <v>105.15496426339649</v>
      </c>
      <c r="E151" s="18">
        <f t="shared" si="79"/>
        <v>100.31987303812599</v>
      </c>
      <c r="F151" s="18">
        <f t="shared" si="79"/>
        <v>99.041853263432614</v>
      </c>
      <c r="G151" s="18">
        <f t="shared" si="79"/>
        <v>89.646275280303627</v>
      </c>
      <c r="H151" s="18">
        <f t="shared" si="79"/>
        <v>86.688703966560482</v>
      </c>
      <c r="I151" s="18">
        <f t="shared" si="79"/>
        <v>84.699459624579873</v>
      </c>
      <c r="J151" s="18">
        <f t="shared" si="79"/>
        <v>78.058243885657234</v>
      </c>
      <c r="K151" s="18">
        <f t="shared" si="79"/>
        <v>69.677680326119216</v>
      </c>
      <c r="L151" s="18">
        <f t="shared" si="79"/>
        <v>64.896551019719425</v>
      </c>
      <c r="M151" s="18">
        <f t="shared" si="79"/>
        <v>59.822642653310879</v>
      </c>
      <c r="N151" s="18">
        <f t="shared" si="79"/>
        <v>59.543227079486229</v>
      </c>
      <c r="O151" s="18">
        <f t="shared" si="79"/>
        <v>57.970649862112381</v>
      </c>
      <c r="P151" s="18">
        <f t="shared" si="79"/>
        <v>57.240125764727523</v>
      </c>
      <c r="Q151" s="18">
        <f t="shared" si="79"/>
        <v>54.482414870160852</v>
      </c>
      <c r="R151" s="18">
        <f t="shared" si="79"/>
        <v>53.258616914054912</v>
      </c>
      <c r="S151" s="18">
        <f t="shared" si="79"/>
        <v>52.732729653522426</v>
      </c>
      <c r="T151" s="18">
        <f t="shared" si="79"/>
        <v>49.150491615489337</v>
      </c>
      <c r="U151" s="18">
        <f t="shared" si="79"/>
        <v>47.507451140203926</v>
      </c>
      <c r="V151" s="18">
        <f t="shared" si="79"/>
        <v>45.005277764683882</v>
      </c>
      <c r="W151" s="18">
        <f t="shared" ref="W151" si="80">W101/$C101*100</f>
        <v>46.229820404806084</v>
      </c>
    </row>
    <row r="152" spans="1:23">
      <c r="A152" s="17" t="s">
        <v>24</v>
      </c>
      <c r="B152" s="18"/>
      <c r="C152" s="18">
        <f t="shared" si="41"/>
        <v>100</v>
      </c>
      <c r="D152" s="18">
        <f t="shared" ref="D152:V152" si="81">D102/$C102*100</f>
        <v>96.746647332894298</v>
      </c>
      <c r="E152" s="18">
        <f t="shared" si="81"/>
        <v>102.57596428731894</v>
      </c>
      <c r="F152" s="18">
        <f t="shared" si="81"/>
        <v>102.95355273303517</v>
      </c>
      <c r="G152" s="18">
        <f t="shared" si="81"/>
        <v>105.37881743691035</v>
      </c>
      <c r="H152" s="18">
        <f t="shared" si="81"/>
        <v>107.33455471505746</v>
      </c>
      <c r="I152" s="18">
        <f t="shared" si="81"/>
        <v>102.60420537529397</v>
      </c>
      <c r="J152" s="18">
        <f t="shared" si="81"/>
        <v>103.56870977652888</v>
      </c>
      <c r="K152" s="18">
        <f t="shared" si="81"/>
        <v>106.36103121377749</v>
      </c>
      <c r="L152" s="18">
        <f t="shared" si="81"/>
        <v>109.49038205143637</v>
      </c>
      <c r="M152" s="18">
        <f t="shared" si="81"/>
        <v>106.00655822203025</v>
      </c>
      <c r="N152" s="18">
        <f t="shared" si="81"/>
        <v>104.56634653548203</v>
      </c>
      <c r="O152" s="18">
        <f t="shared" si="81"/>
        <v>108.14109280437853</v>
      </c>
      <c r="P152" s="18">
        <f t="shared" si="81"/>
        <v>106.40688700958816</v>
      </c>
      <c r="Q152" s="18">
        <f t="shared" si="81"/>
        <v>109.01849450039791</v>
      </c>
      <c r="R152" s="18">
        <f t="shared" si="81"/>
        <v>111.02431822227649</v>
      </c>
      <c r="S152" s="18">
        <f t="shared" si="81"/>
        <v>102.60970439117374</v>
      </c>
      <c r="T152" s="18">
        <f t="shared" si="81"/>
        <v>102.50564149399479</v>
      </c>
      <c r="U152" s="18">
        <f t="shared" si="81"/>
        <v>98.354932443670265</v>
      </c>
      <c r="V152" s="18">
        <f t="shared" si="81"/>
        <v>100.17997576514659</v>
      </c>
      <c r="W152" s="18">
        <f t="shared" ref="W152" si="82">W102/$C102*100</f>
        <v>96.600417255331536</v>
      </c>
    </row>
    <row r="153" spans="1:23">
      <c r="A153" s="17" t="s">
        <v>31</v>
      </c>
      <c r="B153" s="18"/>
      <c r="C153" s="18">
        <f t="shared" si="41"/>
        <v>100</v>
      </c>
      <c r="D153" s="18">
        <f t="shared" ref="D153:V153" si="83">D103/$C103*100</f>
        <v>93.692824403617024</v>
      </c>
      <c r="E153" s="18">
        <f t="shared" si="83"/>
        <v>94.674247226038503</v>
      </c>
      <c r="F153" s="18">
        <f t="shared" si="83"/>
        <v>92.229116440263425</v>
      </c>
      <c r="G153" s="18">
        <f t="shared" si="83"/>
        <v>83.673390585739554</v>
      </c>
      <c r="H153" s="18">
        <f t="shared" si="83"/>
        <v>84.37469036513302</v>
      </c>
      <c r="I153" s="18">
        <f t="shared" si="83"/>
        <v>82.99754706323742</v>
      </c>
      <c r="J153" s="18">
        <f t="shared" si="83"/>
        <v>82.062219244314832</v>
      </c>
      <c r="K153" s="18">
        <f t="shared" si="83"/>
        <v>76.311145657596271</v>
      </c>
      <c r="L153" s="18">
        <f t="shared" si="83"/>
        <v>68.558086630261855</v>
      </c>
      <c r="M153" s="18">
        <f t="shared" si="83"/>
        <v>67.196556673752852</v>
      </c>
      <c r="N153" s="18">
        <f t="shared" si="83"/>
        <v>64.466112191311552</v>
      </c>
      <c r="O153" s="18">
        <f t="shared" si="83"/>
        <v>63.613755681526783</v>
      </c>
      <c r="P153" s="18">
        <f t="shared" si="83"/>
        <v>62.849377960399892</v>
      </c>
      <c r="Q153" s="18">
        <f t="shared" si="83"/>
        <v>56.861667336709395</v>
      </c>
      <c r="R153" s="18">
        <f t="shared" si="83"/>
        <v>54.361915859103448</v>
      </c>
      <c r="S153" s="18">
        <f t="shared" si="83"/>
        <v>52.269858736457429</v>
      </c>
      <c r="T153" s="18">
        <f t="shared" si="83"/>
        <v>48.880987288013422</v>
      </c>
      <c r="U153" s="18">
        <f t="shared" si="83"/>
        <v>45.444954667589741</v>
      </c>
      <c r="V153" s="18">
        <f t="shared" si="83"/>
        <v>42.649751767105897</v>
      </c>
      <c r="W153" s="18">
        <f t="shared" ref="W153" si="84">W103/$C103*100</f>
        <v>43.611600546628367</v>
      </c>
    </row>
    <row r="154" spans="1:23">
      <c r="A154" s="17" t="s">
        <v>25</v>
      </c>
      <c r="B154" s="18"/>
      <c r="C154" s="18">
        <f t="shared" si="41"/>
        <v>100</v>
      </c>
      <c r="D154" s="18">
        <f t="shared" ref="D154:V154" si="85">D104/$C104*100</f>
        <v>106.42941311571083</v>
      </c>
      <c r="E154" s="18">
        <f t="shared" si="85"/>
        <v>104.68115431353027</v>
      </c>
      <c r="F154" s="18">
        <f t="shared" si="85"/>
        <v>106.78260084557134</v>
      </c>
      <c r="G154" s="18">
        <f t="shared" si="85"/>
        <v>105.44964356570432</v>
      </c>
      <c r="H154" s="18">
        <f t="shared" si="85"/>
        <v>105.83810605288431</v>
      </c>
      <c r="I154" s="18">
        <f t="shared" si="85"/>
        <v>106.47575867521081</v>
      </c>
      <c r="J154" s="18">
        <f t="shared" si="85"/>
        <v>105.36199618845603</v>
      </c>
      <c r="K154" s="18">
        <f t="shared" si="85"/>
        <v>99.939703631496741</v>
      </c>
      <c r="L154" s="18">
        <f t="shared" si="85"/>
        <v>94.60658198366437</v>
      </c>
      <c r="M154" s="18">
        <f t="shared" si="85"/>
        <v>90.708133042954486</v>
      </c>
      <c r="N154" s="18">
        <f t="shared" si="85"/>
        <v>92.519581407803827</v>
      </c>
      <c r="O154" s="18">
        <f t="shared" si="85"/>
        <v>90.364087342671084</v>
      </c>
      <c r="P154" s="18">
        <f t="shared" si="85"/>
        <v>88.831238809552801</v>
      </c>
      <c r="Q154" s="18">
        <f t="shared" si="85"/>
        <v>87.666690777018928</v>
      </c>
      <c r="R154" s="18">
        <f t="shared" si="85"/>
        <v>86.274454584988447</v>
      </c>
      <c r="S154" s="18">
        <f t="shared" si="85"/>
        <v>81.841497590885069</v>
      </c>
      <c r="T154" s="18">
        <f t="shared" si="85"/>
        <v>76.663805027053741</v>
      </c>
      <c r="U154" s="18">
        <f t="shared" si="85"/>
        <v>78.252922611996652</v>
      </c>
      <c r="V154" s="18">
        <f t="shared" si="85"/>
        <v>77.917682169671636</v>
      </c>
      <c r="W154" s="18">
        <f t="shared" ref="W154" si="86">W104/$C104*100</f>
        <v>78.544001057048405</v>
      </c>
    </row>
    <row r="155" spans="1:23">
      <c r="A155" s="17" t="s">
        <v>26</v>
      </c>
      <c r="B155" s="18"/>
      <c r="C155" s="18">
        <f t="shared" si="41"/>
        <v>100</v>
      </c>
      <c r="D155" s="18">
        <f t="shared" ref="D155:V155" si="87">D105/$C105*100</f>
        <v>105.19089727241082</v>
      </c>
      <c r="E155" s="18">
        <f t="shared" si="87"/>
        <v>106.89158605229491</v>
      </c>
      <c r="F155" s="18">
        <f t="shared" si="87"/>
        <v>97.896415229655616</v>
      </c>
      <c r="G155" s="18">
        <f t="shared" si="87"/>
        <v>90.923762767016129</v>
      </c>
      <c r="H155" s="18">
        <f t="shared" si="87"/>
        <v>86.11640723227022</v>
      </c>
      <c r="I155" s="18">
        <f t="shared" si="87"/>
        <v>81.778646099576008</v>
      </c>
      <c r="J155" s="18">
        <f t="shared" si="87"/>
        <v>78.388862834642708</v>
      </c>
      <c r="K155" s="18">
        <f t="shared" si="87"/>
        <v>72.882436561506381</v>
      </c>
      <c r="L155" s="18">
        <f t="shared" si="87"/>
        <v>73.200217610953658</v>
      </c>
      <c r="M155" s="18">
        <f t="shared" si="87"/>
        <v>72.96298147565102</v>
      </c>
      <c r="N155" s="18">
        <f t="shared" si="87"/>
        <v>73.790944708236665</v>
      </c>
      <c r="O155" s="18">
        <f t="shared" si="87"/>
        <v>71.149809640869719</v>
      </c>
      <c r="P155" s="18">
        <f t="shared" si="87"/>
        <v>67.524303009739796</v>
      </c>
      <c r="Q155" s="18">
        <f t="shared" si="87"/>
        <v>63.374072478812934</v>
      </c>
      <c r="R155" s="18">
        <f t="shared" si="87"/>
        <v>60.994234812474701</v>
      </c>
      <c r="S155" s="18">
        <f t="shared" si="87"/>
        <v>55.797820263656227</v>
      </c>
      <c r="T155" s="18">
        <f t="shared" si="87"/>
        <v>47.766226463173894</v>
      </c>
      <c r="U155" s="18">
        <f t="shared" si="87"/>
        <v>46.450595453605636</v>
      </c>
      <c r="V155" s="18">
        <f t="shared" si="87"/>
        <v>44.608269919370898</v>
      </c>
      <c r="W155" s="18">
        <f t="shared" ref="W155" si="88">W105/$C105*100</f>
        <v>45.65784301288474</v>
      </c>
    </row>
    <row r="156" spans="1:23">
      <c r="A156" s="17" t="s">
        <v>27</v>
      </c>
      <c r="B156" s="18"/>
      <c r="C156" s="18">
        <f t="shared" si="41"/>
        <v>100</v>
      </c>
      <c r="D156" s="18">
        <f t="shared" ref="D156:V156" si="89">D106/$C106*100</f>
        <v>107.99899589160535</v>
      </c>
      <c r="E156" s="18">
        <f t="shared" si="89"/>
        <v>105.50978125862906</v>
      </c>
      <c r="F156" s="18">
        <f t="shared" si="89"/>
        <v>111.7326595535457</v>
      </c>
      <c r="G156" s="18">
        <f t="shared" si="89"/>
        <v>115.22502783784803</v>
      </c>
      <c r="H156" s="18">
        <f t="shared" si="89"/>
        <v>105.45918384023886</v>
      </c>
      <c r="I156" s="18">
        <f t="shared" si="89"/>
        <v>109.53906334737789</v>
      </c>
      <c r="J156" s="18">
        <f t="shared" si="89"/>
        <v>107.00879524053441</v>
      </c>
      <c r="K156" s="18">
        <f t="shared" si="89"/>
        <v>102.93011036839191</v>
      </c>
      <c r="L156" s="18">
        <f t="shared" si="89"/>
        <v>98.841535954547581</v>
      </c>
      <c r="M156" s="18">
        <f t="shared" si="89"/>
        <v>92.902778535488153</v>
      </c>
      <c r="N156" s="18">
        <f t="shared" si="89"/>
        <v>93.220814371351466</v>
      </c>
      <c r="O156" s="18">
        <f t="shared" si="89"/>
        <v>96.345975911184794</v>
      </c>
      <c r="P156" s="18">
        <f t="shared" si="89"/>
        <v>99.56907260439263</v>
      </c>
      <c r="Q156" s="18">
        <f t="shared" si="89"/>
        <v>96.696074407675198</v>
      </c>
      <c r="R156" s="18">
        <f t="shared" si="89"/>
        <v>86.89453884398894</v>
      </c>
      <c r="S156" s="18">
        <f t="shared" si="89"/>
        <v>90.763566177574688</v>
      </c>
      <c r="T156" s="18">
        <f t="shared" si="89"/>
        <v>85.264907805811603</v>
      </c>
      <c r="U156" s="18">
        <f t="shared" si="89"/>
        <v>81.608692528042752</v>
      </c>
      <c r="V156" s="18">
        <f t="shared" si="89"/>
        <v>84.198056381694855</v>
      </c>
      <c r="W156" s="18">
        <f t="shared" ref="W156" si="90">W106/$C106*100</f>
        <v>87.407174012704743</v>
      </c>
    </row>
    <row r="157" spans="1:23">
      <c r="A157" s="17" t="s">
        <v>28</v>
      </c>
      <c r="B157" s="18"/>
      <c r="C157" s="18">
        <f t="shared" si="41"/>
        <v>100</v>
      </c>
      <c r="D157" s="18">
        <f t="shared" ref="D157:V157" si="91">D107/$C107*100</f>
        <v>104.01749073981772</v>
      </c>
      <c r="E157" s="18">
        <f t="shared" si="91"/>
        <v>100.09376287798663</v>
      </c>
      <c r="F157" s="18">
        <f t="shared" si="91"/>
        <v>102.56696855999077</v>
      </c>
      <c r="G157" s="18">
        <f t="shared" si="91"/>
        <v>105.38990426799269</v>
      </c>
      <c r="H157" s="18">
        <f t="shared" si="91"/>
        <v>102.74626421723147</v>
      </c>
      <c r="I157" s="18">
        <f t="shared" si="91"/>
        <v>103.52985803127441</v>
      </c>
      <c r="J157" s="18">
        <f t="shared" si="91"/>
        <v>98.363560250840919</v>
      </c>
      <c r="K157" s="18">
        <f t="shared" si="91"/>
        <v>95.992346504762409</v>
      </c>
      <c r="L157" s="18">
        <f t="shared" si="91"/>
        <v>90.033617655533021</v>
      </c>
      <c r="M157" s="18">
        <f t="shared" si="91"/>
        <v>81.868959527063851</v>
      </c>
      <c r="N157" s="18">
        <f t="shared" si="91"/>
        <v>85.86622125890824</v>
      </c>
      <c r="O157" s="18">
        <f t="shared" si="91"/>
        <v>85.59301959746611</v>
      </c>
      <c r="P157" s="18">
        <f t="shared" si="91"/>
        <v>82.049458634290431</v>
      </c>
      <c r="Q157" s="18">
        <f t="shared" si="91"/>
        <v>81.884653142421925</v>
      </c>
      <c r="R157" s="18">
        <f t="shared" si="91"/>
        <v>77.826417533840001</v>
      </c>
      <c r="S157" s="18">
        <f t="shared" si="91"/>
        <v>72.766587805529156</v>
      </c>
      <c r="T157" s="18">
        <f t="shared" si="91"/>
        <v>70.15867031263474</v>
      </c>
      <c r="U157" s="18">
        <f t="shared" si="91"/>
        <v>70.206849854034829</v>
      </c>
      <c r="V157" s="18">
        <f t="shared" si="91"/>
        <v>67.633587565359392</v>
      </c>
      <c r="W157" s="18">
        <f t="shared" ref="W157" si="92">W107/$C107*100</f>
        <v>71.544805366810209</v>
      </c>
    </row>
    <row r="158" spans="1:23">
      <c r="A158" s="17" t="s">
        <v>0</v>
      </c>
      <c r="B158" s="18"/>
      <c r="C158" s="18">
        <f t="shared" si="41"/>
        <v>100</v>
      </c>
      <c r="D158" s="18">
        <f t="shared" ref="D158:V158" si="93">D108/$C108*100</f>
        <v>104.63363748284242</v>
      </c>
      <c r="E158" s="18">
        <f t="shared" si="93"/>
        <v>104.43709723715375</v>
      </c>
      <c r="F158" s="18">
        <f t="shared" si="93"/>
        <v>103.26513405386217</v>
      </c>
      <c r="G158" s="18">
        <f t="shared" si="93"/>
        <v>99.851714631730403</v>
      </c>
      <c r="H158" s="18">
        <f t="shared" si="93"/>
        <v>97.147813832394348</v>
      </c>
      <c r="I158" s="18">
        <f t="shared" si="93"/>
        <v>98.51926437685357</v>
      </c>
      <c r="J158" s="18">
        <f t="shared" si="93"/>
        <v>92.882947264556918</v>
      </c>
      <c r="K158" s="18">
        <f t="shared" si="93"/>
        <v>90.612370054997029</v>
      </c>
      <c r="L158" s="18">
        <f t="shared" si="93"/>
        <v>87.917076921270564</v>
      </c>
      <c r="M158" s="18">
        <f t="shared" si="93"/>
        <v>84.802778157682937</v>
      </c>
      <c r="N158" s="18">
        <f t="shared" si="93"/>
        <v>82.46301176618249</v>
      </c>
      <c r="O158" s="18">
        <f t="shared" si="93"/>
        <v>78.450320124453626</v>
      </c>
      <c r="P158" s="18">
        <f t="shared" si="93"/>
        <v>77.088326544896319</v>
      </c>
      <c r="Q158" s="18">
        <f t="shared" si="93"/>
        <v>75.229905609860751</v>
      </c>
      <c r="R158" s="18">
        <f t="shared" si="93"/>
        <v>74.132753392844478</v>
      </c>
      <c r="S158" s="18">
        <f t="shared" si="93"/>
        <v>71.271882475446162</v>
      </c>
      <c r="T158" s="18">
        <f t="shared" si="93"/>
        <v>66.490199529671017</v>
      </c>
      <c r="U158" s="18">
        <f t="shared" si="93"/>
        <v>66.333195730813969</v>
      </c>
      <c r="V158" s="18">
        <f t="shared" si="93"/>
        <v>65.767072438532367</v>
      </c>
      <c r="W158" s="18">
        <f t="shared" ref="W158" si="94">W108/$C108*100</f>
        <v>65.887162825947669</v>
      </c>
    </row>
    <row r="159" spans="1:23">
      <c r="A159" s="17" t="s">
        <v>32</v>
      </c>
      <c r="B159" s="18"/>
      <c r="C159" s="18">
        <f t="shared" si="41"/>
        <v>100</v>
      </c>
      <c r="D159" s="18">
        <f t="shared" ref="D159:V159" si="95">D109/$C109*100</f>
        <v>100.61978033411525</v>
      </c>
      <c r="E159" s="18">
        <f t="shared" si="95"/>
        <v>97.883293678165444</v>
      </c>
      <c r="F159" s="18">
        <f t="shared" si="95"/>
        <v>95.847169191990162</v>
      </c>
      <c r="G159" s="18">
        <f t="shared" si="95"/>
        <v>99.364445461471647</v>
      </c>
      <c r="H159" s="18">
        <f t="shared" si="95"/>
        <v>101.43946425826277</v>
      </c>
      <c r="I159" s="18">
        <f t="shared" si="95"/>
        <v>103.02091621492259</v>
      </c>
      <c r="J159" s="18">
        <f t="shared" si="95"/>
        <v>100.96648686816457</v>
      </c>
      <c r="K159" s="18">
        <f t="shared" si="95"/>
        <v>95.565130616706313</v>
      </c>
      <c r="L159" s="18">
        <f t="shared" si="95"/>
        <v>97.08237963811932</v>
      </c>
      <c r="M159" s="18">
        <f t="shared" si="95"/>
        <v>97.977343943321955</v>
      </c>
      <c r="N159" s="18">
        <f t="shared" si="95"/>
        <v>96.120916268687552</v>
      </c>
      <c r="O159" s="18">
        <f t="shared" si="95"/>
        <v>96.298194424718957</v>
      </c>
      <c r="P159" s="18">
        <f t="shared" si="95"/>
        <v>96.032941198840078</v>
      </c>
      <c r="Q159" s="18">
        <f t="shared" si="95"/>
        <v>90.805255541590341</v>
      </c>
      <c r="R159" s="18">
        <f t="shared" si="95"/>
        <v>87.578073053437109</v>
      </c>
      <c r="S159" s="18">
        <f t="shared" si="95"/>
        <v>90.285890834635197</v>
      </c>
      <c r="T159" s="18">
        <f t="shared" si="95"/>
        <v>92.740797813392675</v>
      </c>
      <c r="U159" s="18">
        <f t="shared" si="95"/>
        <v>90.996531295188248</v>
      </c>
      <c r="V159" s="18">
        <f t="shared" si="95"/>
        <v>95.387436619786001</v>
      </c>
      <c r="W159" s="18">
        <f t="shared" ref="W159" si="96">W109/$C109*100</f>
        <v>93.52763964863594</v>
      </c>
    </row>
    <row r="160" spans="1:23">
      <c r="A160" s="17" t="s">
        <v>33</v>
      </c>
      <c r="B160" s="18"/>
      <c r="C160" s="18">
        <f t="shared" si="41"/>
        <v>100</v>
      </c>
      <c r="D160" s="18">
        <f t="shared" ref="D160:V160" si="97">D110/$C110*100</f>
        <v>98.046591305306634</v>
      </c>
      <c r="E160" s="18">
        <f t="shared" si="97"/>
        <v>100.7507120229435</v>
      </c>
      <c r="F160" s="18">
        <f t="shared" si="97"/>
        <v>106.26131350385042</v>
      </c>
      <c r="G160" s="18">
        <f t="shared" si="97"/>
        <v>102.97017324584607</v>
      </c>
      <c r="H160" s="18">
        <f t="shared" si="97"/>
        <v>105.86246782512356</v>
      </c>
      <c r="I160" s="18">
        <f t="shared" si="97"/>
        <v>107.64669794165511</v>
      </c>
      <c r="J160" s="18">
        <f t="shared" si="97"/>
        <v>104.63957827408734</v>
      </c>
      <c r="K160" s="18">
        <f t="shared" si="97"/>
        <v>105.0205974440573</v>
      </c>
      <c r="L160" s="18">
        <f t="shared" si="97"/>
        <v>115.47921178372864</v>
      </c>
      <c r="M160" s="18">
        <f t="shared" si="97"/>
        <v>116.30071983286763</v>
      </c>
      <c r="N160" s="18">
        <f t="shared" si="97"/>
        <v>116.02913329715992</v>
      </c>
      <c r="O160" s="18">
        <f t="shared" si="97"/>
        <v>117.04274540981643</v>
      </c>
      <c r="P160" s="18">
        <f t="shared" si="97"/>
        <v>113.9571770449372</v>
      </c>
      <c r="Q160" s="18">
        <f t="shared" si="97"/>
        <v>109.11671341361797</v>
      </c>
      <c r="R160" s="18">
        <f t="shared" si="97"/>
        <v>105.46402362357983</v>
      </c>
      <c r="S160" s="18">
        <f t="shared" si="97"/>
        <v>120.49675137758042</v>
      </c>
      <c r="T160" s="18">
        <f t="shared" si="97"/>
        <v>0</v>
      </c>
      <c r="U160" s="18">
        <f t="shared" si="97"/>
        <v>0</v>
      </c>
      <c r="V160" s="18">
        <f t="shared" si="97"/>
        <v>0</v>
      </c>
      <c r="W160" s="18">
        <f t="shared" ref="W160" si="98">W110/$C110*100</f>
        <v>0</v>
      </c>
    </row>
    <row r="161" spans="1:23">
      <c r="A161" s="17" t="s">
        <v>34</v>
      </c>
      <c r="B161" s="18"/>
      <c r="C161" s="18">
        <f t="shared" si="41"/>
        <v>100</v>
      </c>
      <c r="D161" s="18">
        <f t="shared" ref="D161:V161" si="99">D111/$C111*100</f>
        <v>98.958345991935516</v>
      </c>
      <c r="E161" s="18">
        <f t="shared" si="99"/>
        <v>97.441729854373605</v>
      </c>
      <c r="F161" s="18">
        <f t="shared" si="99"/>
        <v>100.50678105525621</v>
      </c>
      <c r="G161" s="18">
        <f t="shared" si="99"/>
        <v>94.389064715937465</v>
      </c>
      <c r="H161" s="18">
        <f t="shared" si="99"/>
        <v>90.908594396413662</v>
      </c>
      <c r="I161" s="18">
        <f t="shared" si="99"/>
        <v>85.005069580344724</v>
      </c>
      <c r="J161" s="18">
        <f t="shared" si="99"/>
        <v>85.042737367162943</v>
      </c>
      <c r="K161" s="18">
        <f t="shared" si="99"/>
        <v>86.646133238357365</v>
      </c>
      <c r="L161" s="18">
        <f t="shared" si="99"/>
        <v>88.877597299102234</v>
      </c>
      <c r="M161" s="18">
        <f t="shared" si="99"/>
        <v>84.55896113159325</v>
      </c>
      <c r="N161" s="18">
        <f t="shared" si="99"/>
        <v>86.346316114768626</v>
      </c>
      <c r="O161" s="18">
        <f t="shared" si="99"/>
        <v>78.708788633597067</v>
      </c>
      <c r="P161" s="18">
        <f t="shared" si="99"/>
        <v>84.307773793400926</v>
      </c>
      <c r="Q161" s="18">
        <f t="shared" si="99"/>
        <v>79.524104133461933</v>
      </c>
      <c r="R161" s="18">
        <f t="shared" si="99"/>
        <v>78.766332441177795</v>
      </c>
      <c r="S161" s="18">
        <f t="shared" si="99"/>
        <v>78.108873097699629</v>
      </c>
      <c r="T161" s="18">
        <f t="shared" si="99"/>
        <v>77.066668263244594</v>
      </c>
      <c r="U161" s="18">
        <f t="shared" si="99"/>
        <v>83.211660170376106</v>
      </c>
      <c r="V161" s="18">
        <f t="shared" si="99"/>
        <v>80.512318580223805</v>
      </c>
      <c r="W161" s="18">
        <f t="shared" ref="W161" si="100">W111/$C111*100</f>
        <v>92.814237780590318</v>
      </c>
    </row>
    <row r="162" spans="1:23" ht="13.5" thickBot="1">
      <c r="A162" s="17" t="s">
        <v>61</v>
      </c>
      <c r="B162" s="18"/>
      <c r="C162" s="18">
        <f t="shared" si="41"/>
        <v>100</v>
      </c>
      <c r="D162" s="18">
        <f t="shared" ref="D162:V162" si="101">D112/$C112*100</f>
        <v>102.07922696999712</v>
      </c>
      <c r="E162" s="18">
        <f t="shared" si="101"/>
        <v>102.7726416638254</v>
      </c>
      <c r="F162" s="18">
        <f t="shared" si="101"/>
        <v>100.71753597814383</v>
      </c>
      <c r="G162" s="18">
        <f t="shared" si="101"/>
        <v>100.74683714849432</v>
      </c>
      <c r="H162" s="18">
        <f t="shared" si="101"/>
        <v>99.216433035227595</v>
      </c>
      <c r="I162" s="18">
        <f t="shared" si="101"/>
        <v>100.63409065218418</v>
      </c>
      <c r="J162" s="18">
        <f t="shared" si="101"/>
        <v>100.68722839745949</v>
      </c>
      <c r="K162" s="18">
        <f t="shared" si="101"/>
        <v>99.478713284291018</v>
      </c>
      <c r="L162" s="18">
        <f t="shared" si="101"/>
        <v>98.556705625397939</v>
      </c>
      <c r="M162" s="18">
        <f t="shared" si="101"/>
        <v>94.218341274929102</v>
      </c>
      <c r="N162" s="18">
        <f t="shared" si="101"/>
        <v>98.42252005646948</v>
      </c>
      <c r="O162" s="18">
        <f t="shared" si="101"/>
        <v>95.066665359782291</v>
      </c>
      <c r="P162" s="18">
        <f t="shared" si="101"/>
        <v>95.198833437322321</v>
      </c>
      <c r="Q162" s="18">
        <f t="shared" si="101"/>
        <v>93.015254429411286</v>
      </c>
      <c r="R162" s="18">
        <f t="shared" si="101"/>
        <v>90.305011123155793</v>
      </c>
      <c r="S162" s="18">
        <f t="shared" si="101"/>
        <v>91.017901650629057</v>
      </c>
      <c r="T162" s="18">
        <f t="shared" si="101"/>
        <v>83.90622563545304</v>
      </c>
      <c r="U162" s="18">
        <f t="shared" si="101"/>
        <v>85.542928292994475</v>
      </c>
      <c r="V162" s="18">
        <f t="shared" si="101"/>
        <v>87.670567882448552</v>
      </c>
      <c r="W162" s="18">
        <f t="shared" ref="W162" si="102">W112/$C112*100</f>
        <v>83.226875022834136</v>
      </c>
    </row>
    <row r="163" spans="1:23" ht="13.5" thickTop="1">
      <c r="A163" s="176" t="s">
        <v>190</v>
      </c>
      <c r="C163" s="18">
        <f>C116/$C116*100</f>
        <v>100</v>
      </c>
      <c r="D163" s="18">
        <f t="shared" ref="D163:V169" si="103">D116/$C116*100</f>
        <v>99.622235676411691</v>
      </c>
      <c r="E163" s="18">
        <f t="shared" si="103"/>
        <v>97.931198031582383</v>
      </c>
      <c r="F163" s="18">
        <f t="shared" si="103"/>
        <v>97.413881013449966</v>
      </c>
      <c r="G163" s="18">
        <f t="shared" si="103"/>
        <v>95.179754032646585</v>
      </c>
      <c r="H163" s="18">
        <f t="shared" si="103"/>
        <v>94.854458932365887</v>
      </c>
      <c r="I163" s="18">
        <f t="shared" si="103"/>
        <v>94.266709025875642</v>
      </c>
      <c r="J163" s="18">
        <f t="shared" si="103"/>
        <v>92.04071065232074</v>
      </c>
      <c r="K163" s="18">
        <f t="shared" si="103"/>
        <v>90.36894607564885</v>
      </c>
      <c r="L163" s="18">
        <f t="shared" si="103"/>
        <v>89.02222971612612</v>
      </c>
      <c r="M163" s="18">
        <f t="shared" si="103"/>
        <v>87.439945648186807</v>
      </c>
      <c r="N163" s="18">
        <f t="shared" si="103"/>
        <v>86.484942020013818</v>
      </c>
      <c r="O163" s="18">
        <f t="shared" si="103"/>
        <v>86.295324661093787</v>
      </c>
      <c r="P163" s="18">
        <f t="shared" si="103"/>
        <v>87.089716902593594</v>
      </c>
      <c r="Q163" s="18">
        <f t="shared" si="103"/>
        <v>87.462202319282795</v>
      </c>
      <c r="R163" s="18">
        <f t="shared" si="103"/>
        <v>86.605709687399994</v>
      </c>
      <c r="S163" s="18">
        <f t="shared" si="103"/>
        <v>85.365831117042674</v>
      </c>
      <c r="T163" s="18">
        <f t="shared" si="103"/>
        <v>84.003309579259096</v>
      </c>
      <c r="U163" s="18">
        <f t="shared" si="103"/>
        <v>83.811083414146864</v>
      </c>
      <c r="V163" s="18">
        <f t="shared" si="103"/>
        <v>85.093232730965866</v>
      </c>
      <c r="W163" s="18">
        <f t="shared" ref="W163" si="104">W116/$C116*100</f>
        <v>85.684106286726347</v>
      </c>
    </row>
    <row r="164" spans="1:23">
      <c r="A164" s="177" t="s">
        <v>195</v>
      </c>
      <c r="C164" s="18">
        <f t="shared" ref="C164:R169" si="105">C117/$C117*100</f>
        <v>100</v>
      </c>
      <c r="D164" s="18">
        <f t="shared" si="105"/>
        <v>101.93399266468923</v>
      </c>
      <c r="E164" s="18">
        <f t="shared" si="105"/>
        <v>102.73307387050154</v>
      </c>
      <c r="F164" s="18">
        <f t="shared" si="105"/>
        <v>105.63876180557506</v>
      </c>
      <c r="G164" s="18">
        <f t="shared" si="105"/>
        <v>104.89309602765347</v>
      </c>
      <c r="H164" s="18">
        <f t="shared" si="105"/>
        <v>106.08427258311382</v>
      </c>
      <c r="I164" s="18">
        <f t="shared" si="105"/>
        <v>103.42729120045271</v>
      </c>
      <c r="J164" s="18">
        <f t="shared" si="105"/>
        <v>103.56709068548051</v>
      </c>
      <c r="K164" s="18">
        <f t="shared" si="105"/>
        <v>102.33566739576364</v>
      </c>
      <c r="L164" s="18">
        <f t="shared" si="105"/>
        <v>102.73341559522309</v>
      </c>
      <c r="M164" s="18">
        <f t="shared" si="105"/>
        <v>101.31975880331498</v>
      </c>
      <c r="N164" s="18">
        <f t="shared" si="105"/>
        <v>101.89250280730313</v>
      </c>
      <c r="O164" s="18">
        <f t="shared" si="105"/>
        <v>100.34610204006633</v>
      </c>
      <c r="P164" s="18">
        <f t="shared" si="105"/>
        <v>102.44182366235874</v>
      </c>
      <c r="Q164" s="18">
        <f t="shared" si="105"/>
        <v>98.972262788867056</v>
      </c>
      <c r="R164" s="18">
        <f t="shared" si="105"/>
        <v>97.82658185342386</v>
      </c>
      <c r="S164" s="18">
        <f t="shared" si="103"/>
        <v>94.292061531579947</v>
      </c>
      <c r="T164" s="18">
        <f t="shared" si="103"/>
        <v>94.07773606450111</v>
      </c>
      <c r="U164" s="18">
        <f t="shared" si="103"/>
        <v>92.480821504283782</v>
      </c>
      <c r="V164" s="18">
        <f t="shared" si="103"/>
        <v>90.845295005944493</v>
      </c>
      <c r="W164" s="18">
        <f t="shared" ref="W164" si="106">W117/$C117*100</f>
        <v>87.476891513407452</v>
      </c>
    </row>
    <row r="165" spans="1:23">
      <c r="A165" s="177" t="s">
        <v>202</v>
      </c>
      <c r="C165" s="18">
        <f t="shared" si="105"/>
        <v>100</v>
      </c>
      <c r="D165" s="18">
        <f t="shared" si="103"/>
        <v>107.84269876002246</v>
      </c>
      <c r="E165" s="18">
        <f t="shared" si="103"/>
        <v>112.47650028372864</v>
      </c>
      <c r="F165" s="18">
        <f t="shared" si="103"/>
        <v>120.63426541985859</v>
      </c>
      <c r="G165" s="18">
        <f t="shared" si="103"/>
        <v>128.51982712001484</v>
      </c>
      <c r="H165" s="18">
        <f t="shared" si="103"/>
        <v>128.98735221571263</v>
      </c>
      <c r="I165" s="18">
        <f t="shared" si="103"/>
        <v>125.84474689489834</v>
      </c>
      <c r="J165" s="18">
        <f t="shared" si="103"/>
        <v>126.19470325121161</v>
      </c>
      <c r="K165" s="18">
        <f t="shared" si="103"/>
        <v>122.62794976701483</v>
      </c>
      <c r="L165" s="18">
        <f t="shared" si="103"/>
        <v>125.1799213839416</v>
      </c>
      <c r="M165" s="18">
        <f t="shared" si="103"/>
        <v>121.51240696571395</v>
      </c>
      <c r="N165" s="18">
        <f t="shared" si="103"/>
        <v>127.47932645088893</v>
      </c>
      <c r="O165" s="18">
        <f t="shared" si="103"/>
        <v>131.26350370620702</v>
      </c>
      <c r="P165" s="18">
        <f t="shared" si="103"/>
        <v>128.09703030282785</v>
      </c>
      <c r="Q165" s="18">
        <f t="shared" si="103"/>
        <v>131.6986397487008</v>
      </c>
      <c r="R165" s="18">
        <f t="shared" si="103"/>
        <v>132.5280779844889</v>
      </c>
      <c r="S165" s="18">
        <f t="shared" si="103"/>
        <v>130.87857045971234</v>
      </c>
      <c r="T165" s="18">
        <f t="shared" si="103"/>
        <v>126.2847283284227</v>
      </c>
      <c r="U165" s="18">
        <f t="shared" si="103"/>
        <v>129.10800604900766</v>
      </c>
      <c r="V165" s="18">
        <f t="shared" si="103"/>
        <v>132.97187701115487</v>
      </c>
      <c r="W165" s="18">
        <f t="shared" ref="W165" si="107">W118/$C118*100</f>
        <v>133.02921228802361</v>
      </c>
    </row>
    <row r="166" spans="1:23">
      <c r="A166" s="177" t="s">
        <v>203</v>
      </c>
      <c r="C166" s="18">
        <f t="shared" si="105"/>
        <v>100</v>
      </c>
      <c r="D166" s="18">
        <f t="shared" si="103"/>
        <v>90.40938449026298</v>
      </c>
      <c r="E166" s="18">
        <f t="shared" si="103"/>
        <v>82.868825241593029</v>
      </c>
      <c r="F166" s="18">
        <f t="shared" si="103"/>
        <v>77.615518209727398</v>
      </c>
      <c r="G166" s="18">
        <f t="shared" si="103"/>
        <v>72.359116062106366</v>
      </c>
      <c r="H166" s="18">
        <f t="shared" si="103"/>
        <v>70.374143403820057</v>
      </c>
      <c r="I166" s="18">
        <f t="shared" si="103"/>
        <v>66.652480976237158</v>
      </c>
      <c r="J166" s="18">
        <f t="shared" si="103"/>
        <v>63.284545955620729</v>
      </c>
      <c r="K166" s="18">
        <f t="shared" si="103"/>
        <v>60.831394155172006</v>
      </c>
      <c r="L166" s="18">
        <f t="shared" si="103"/>
        <v>56.478229004953086</v>
      </c>
      <c r="M166" s="18">
        <f t="shared" si="103"/>
        <v>54.287310636490993</v>
      </c>
      <c r="N166" s="18">
        <f t="shared" si="103"/>
        <v>51.31549659214609</v>
      </c>
      <c r="O166" s="18">
        <f t="shared" si="103"/>
        <v>49.767426618548981</v>
      </c>
      <c r="P166" s="18">
        <f t="shared" si="103"/>
        <v>51.676453378497676</v>
      </c>
      <c r="Q166" s="18">
        <f t="shared" si="103"/>
        <v>52.878107327272261</v>
      </c>
      <c r="R166" s="18">
        <f t="shared" si="103"/>
        <v>51.338685478584623</v>
      </c>
      <c r="S166" s="18">
        <f t="shared" si="103"/>
        <v>49.940304640286016</v>
      </c>
      <c r="T166" s="18">
        <f t="shared" si="103"/>
        <v>46.308378270475693</v>
      </c>
      <c r="U166" s="18">
        <f t="shared" si="103"/>
        <v>43.92287157226837</v>
      </c>
      <c r="V166" s="18">
        <f t="shared" si="103"/>
        <v>43.652765553513412</v>
      </c>
      <c r="W166" s="18">
        <f t="shared" ref="W166" si="108">W119/$C119*100</f>
        <v>42.523556953595687</v>
      </c>
    </row>
    <row r="167" spans="1:23">
      <c r="A167" s="177" t="s">
        <v>198</v>
      </c>
      <c r="C167" s="18">
        <f t="shared" si="105"/>
        <v>100</v>
      </c>
      <c r="D167" s="18">
        <f t="shared" si="103"/>
        <v>102.92858431672016</v>
      </c>
      <c r="E167" s="18">
        <f t="shared" si="103"/>
        <v>101.47444929874037</v>
      </c>
      <c r="F167" s="18">
        <f t="shared" si="103"/>
        <v>99.070216206898721</v>
      </c>
      <c r="G167" s="18">
        <f t="shared" si="103"/>
        <v>96.48979953876821</v>
      </c>
      <c r="H167" s="18">
        <f t="shared" si="103"/>
        <v>94.68490141650355</v>
      </c>
      <c r="I167" s="18">
        <f t="shared" si="103"/>
        <v>90.873816013091641</v>
      </c>
      <c r="J167" s="18">
        <f t="shared" si="103"/>
        <v>90.751857646774326</v>
      </c>
      <c r="K167" s="18">
        <f t="shared" si="103"/>
        <v>87.542432744366266</v>
      </c>
      <c r="L167" s="18">
        <f t="shared" si="103"/>
        <v>86.555023219812071</v>
      </c>
      <c r="M167" s="18">
        <f t="shared" si="103"/>
        <v>84.847963844508712</v>
      </c>
      <c r="N167" s="18">
        <f t="shared" si="103"/>
        <v>81.926415310974335</v>
      </c>
      <c r="O167" s="18">
        <f t="shared" si="103"/>
        <v>81.162334919525208</v>
      </c>
      <c r="P167" s="18">
        <f t="shared" si="103"/>
        <v>76.774793397200497</v>
      </c>
      <c r="Q167" s="18">
        <f t="shared" si="103"/>
        <v>75.191204215526753</v>
      </c>
      <c r="R167" s="18">
        <f t="shared" si="103"/>
        <v>71.456575197409336</v>
      </c>
      <c r="S167" s="18">
        <f t="shared" si="103"/>
        <v>68.724495906228526</v>
      </c>
      <c r="T167" s="18">
        <f t="shared" si="103"/>
        <v>66.119856176276969</v>
      </c>
      <c r="U167" s="18">
        <f t="shared" si="103"/>
        <v>65.882880569857988</v>
      </c>
      <c r="V167" s="18">
        <f t="shared" si="103"/>
        <v>65.121495547986015</v>
      </c>
      <c r="W167" s="18">
        <f t="shared" ref="W167" si="109">W120/$C120*100</f>
        <v>61.401823761222673</v>
      </c>
    </row>
    <row r="168" spans="1:23">
      <c r="A168" s="177" t="s">
        <v>204</v>
      </c>
      <c r="C168" s="18">
        <f t="shared" si="105"/>
        <v>100</v>
      </c>
      <c r="D168" s="18">
        <f t="shared" si="103"/>
        <v>105.54979356797409</v>
      </c>
      <c r="E168" s="18">
        <f t="shared" si="103"/>
        <v>123.55287462215465</v>
      </c>
      <c r="F168" s="18">
        <f t="shared" si="103"/>
        <v>135.12531936469478</v>
      </c>
      <c r="G168" s="18">
        <f t="shared" si="103"/>
        <v>154.3635270255582</v>
      </c>
      <c r="H168" s="18">
        <f t="shared" si="103"/>
        <v>160.81980339586457</v>
      </c>
      <c r="I168" s="18">
        <f t="shared" si="103"/>
        <v>166.37413255961212</v>
      </c>
      <c r="J168" s="18">
        <f t="shared" si="103"/>
        <v>163.59087858275097</v>
      </c>
      <c r="K168" s="18">
        <f t="shared" si="103"/>
        <v>172.27709014073571</v>
      </c>
      <c r="L168" s="18">
        <f t="shared" si="103"/>
        <v>161.26277916444442</v>
      </c>
      <c r="M168" s="18">
        <f t="shared" si="103"/>
        <v>146.59250651952092</v>
      </c>
      <c r="N168" s="18">
        <f t="shared" si="103"/>
        <v>139.15621498638743</v>
      </c>
      <c r="O168" s="18">
        <f t="shared" si="103"/>
        <v>132.26345681143442</v>
      </c>
      <c r="P168" s="18">
        <f t="shared" si="103"/>
        <v>122.67531467999203</v>
      </c>
      <c r="Q168" s="18">
        <f t="shared" si="103"/>
        <v>113.86752631578219</v>
      </c>
      <c r="R168" s="18">
        <f t="shared" si="103"/>
        <v>106.52203664533096</v>
      </c>
      <c r="S168" s="18">
        <f t="shared" si="103"/>
        <v>98.04463522332469</v>
      </c>
      <c r="T168" s="18">
        <f t="shared" si="103"/>
        <v>90.080390579709629</v>
      </c>
      <c r="U168" s="18">
        <f t="shared" si="103"/>
        <v>85.498812052459556</v>
      </c>
      <c r="V168" s="18">
        <f t="shared" si="103"/>
        <v>92.680136623641403</v>
      </c>
      <c r="W168" s="18">
        <f t="shared" ref="W168" si="110">W121/$C121*100</f>
        <v>89.023691040489851</v>
      </c>
    </row>
    <row r="169" spans="1:23" ht="13.5" thickBot="1">
      <c r="A169" s="178" t="s">
        <v>200</v>
      </c>
      <c r="C169" s="18">
        <f t="shared" si="105"/>
        <v>100</v>
      </c>
      <c r="D169" s="18">
        <f t="shared" si="103"/>
        <v>101.08023099116569</v>
      </c>
      <c r="E169" s="18">
        <f t="shared" si="103"/>
        <v>99.712984725075984</v>
      </c>
      <c r="F169" s="18">
        <f t="shared" si="103"/>
        <v>98.630133795282603</v>
      </c>
      <c r="G169" s="18">
        <f t="shared" si="103"/>
        <v>96.489959362115314</v>
      </c>
      <c r="H169" s="18">
        <f t="shared" si="103"/>
        <v>95.294754537088693</v>
      </c>
      <c r="I169" s="18">
        <f t="shared" si="103"/>
        <v>93.858051614760953</v>
      </c>
      <c r="J169" s="18">
        <f t="shared" si="103"/>
        <v>90.719646318610458</v>
      </c>
      <c r="K169" s="18">
        <f t="shared" si="103"/>
        <v>87.634725403765685</v>
      </c>
      <c r="L169" s="18">
        <f t="shared" si="103"/>
        <v>85.826449529078616</v>
      </c>
      <c r="M169" s="18">
        <f t="shared" si="103"/>
        <v>84.71461766362377</v>
      </c>
      <c r="N169" s="18">
        <f t="shared" si="103"/>
        <v>82.231403157523459</v>
      </c>
      <c r="O169" s="18">
        <f t="shared" si="103"/>
        <v>81.665262281238725</v>
      </c>
      <c r="P169" s="18">
        <f t="shared" si="103"/>
        <v>79.815757228366294</v>
      </c>
      <c r="Q169" s="18">
        <f t="shared" si="103"/>
        <v>78.723741232859069</v>
      </c>
      <c r="R169" s="18">
        <f t="shared" si="103"/>
        <v>76.74009858717568</v>
      </c>
      <c r="S169" s="18">
        <f t="shared" si="103"/>
        <v>74.037655829233145</v>
      </c>
      <c r="T169" s="18">
        <f t="shared" si="103"/>
        <v>73.927483879999983</v>
      </c>
      <c r="U169" s="18">
        <f t="shared" si="103"/>
        <v>72.289698649239938</v>
      </c>
      <c r="V169" s="18">
        <f t="shared" si="103"/>
        <v>71.24524483964727</v>
      </c>
      <c r="W169" s="18">
        <f t="shared" ref="W169" si="111">W122/$C122*100</f>
        <v>70.795830686162375</v>
      </c>
    </row>
    <row r="170" spans="1:23" ht="13.5" thickTop="1"/>
  </sheetData>
  <mergeCells count="17">
    <mergeCell ref="L3:L4"/>
    <mergeCell ref="Q1:Z1"/>
    <mergeCell ref="I3:I4"/>
    <mergeCell ref="M3:M4"/>
    <mergeCell ref="X76:Y76"/>
    <mergeCell ref="J3:J4"/>
    <mergeCell ref="K3:K4"/>
    <mergeCell ref="B1:H1"/>
    <mergeCell ref="B2:F2"/>
    <mergeCell ref="G2:H2"/>
    <mergeCell ref="B3:B4"/>
    <mergeCell ref="C3:C4"/>
    <mergeCell ref="D3:D4"/>
    <mergeCell ref="H3:H4"/>
    <mergeCell ref="E3:E4"/>
    <mergeCell ref="F3:F4"/>
    <mergeCell ref="G3:G4"/>
  </mergeCells>
  <pageMargins left="0" right="0" top="0" bottom="0"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QA_QC</vt:lpstr>
      <vt:lpstr>Eurostat</vt:lpstr>
      <vt:lpstr>IEA</vt:lpstr>
      <vt:lpstr>World Bank</vt:lpstr>
      <vt:lpstr>Intensity</vt:lpstr>
    </vt:vector>
  </TitlesOfParts>
  <Company>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dc:creator>
  <cp:lastModifiedBy>jonathan_m_perks</cp:lastModifiedBy>
  <cp:lastPrinted>2010-08-05T12:28:25Z</cp:lastPrinted>
  <dcterms:created xsi:type="dcterms:W3CDTF">2007-12-13T14:38:30Z</dcterms:created>
  <dcterms:modified xsi:type="dcterms:W3CDTF">2012-11-12T16:28:26Z</dcterms:modified>
</cp:coreProperties>
</file>