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35" windowHeight="11760"/>
  </bookViews>
  <sheets>
    <sheet name="graph1 primary cons by fuel" sheetId="1" r:id="rId1"/>
  </sheets>
  <externalReferences>
    <externalReference r:id="rId2"/>
    <externalReference r:id="rId3"/>
    <externalReference r:id="rId4"/>
    <externalReference r:id="rId5"/>
  </externalReferences>
  <definedNames>
    <definedName name="GDP">'[2]New Cronos'!$A$56:$M$87</definedName>
    <definedName name="GDP_95_constant_prices">#REF!</definedName>
    <definedName name="GDP_current_prices">#REF!</definedName>
    <definedName name="GIEC">#REF!</definedName>
    <definedName name="ncd">#REF!</definedName>
    <definedName name="population">'[3]New Cronos Data'!$A$244:$N$275</definedName>
    <definedName name="Summer">#REF!</definedName>
    <definedName name="Summer1">#REF!</definedName>
    <definedName name="TECbyCountry">'[4]New Cronos data'!$A$7:$M$32</definedName>
    <definedName name="TECbyFuel">'[4]Data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</definedNames>
  <calcPr calcId="145621"/>
</workbook>
</file>

<file path=xl/calcChain.xml><?xml version="1.0" encoding="utf-8"?>
<calcChain xmlns="http://schemas.openxmlformats.org/spreadsheetml/2006/main">
  <c r="I124" i="1" l="1"/>
  <c r="H124" i="1"/>
  <c r="G124" i="1"/>
  <c r="F124" i="1"/>
  <c r="E124" i="1"/>
  <c r="D124" i="1"/>
  <c r="C124" i="1"/>
  <c r="B124" i="1"/>
  <c r="I123" i="1"/>
  <c r="H123" i="1"/>
  <c r="G123" i="1"/>
  <c r="F123" i="1"/>
  <c r="E123" i="1"/>
  <c r="D123" i="1"/>
  <c r="C123" i="1"/>
  <c r="B123" i="1"/>
  <c r="I122" i="1"/>
  <c r="H122" i="1"/>
  <c r="G122" i="1"/>
  <c r="F122" i="1"/>
  <c r="E122" i="1"/>
  <c r="D122" i="1"/>
  <c r="C122" i="1"/>
  <c r="B122" i="1"/>
  <c r="I121" i="1"/>
  <c r="H121" i="1"/>
  <c r="G121" i="1"/>
  <c r="F121" i="1"/>
  <c r="E121" i="1"/>
  <c r="D121" i="1"/>
  <c r="C121" i="1"/>
  <c r="B121" i="1"/>
  <c r="I120" i="1"/>
  <c r="H120" i="1"/>
  <c r="G120" i="1"/>
  <c r="F120" i="1"/>
  <c r="E120" i="1"/>
  <c r="D120" i="1"/>
  <c r="C120" i="1"/>
  <c r="B120" i="1"/>
  <c r="I119" i="1"/>
  <c r="H119" i="1"/>
  <c r="G119" i="1"/>
  <c r="F119" i="1"/>
  <c r="E119" i="1"/>
  <c r="D119" i="1"/>
  <c r="C119" i="1"/>
  <c r="B119" i="1"/>
  <c r="I118" i="1"/>
  <c r="H118" i="1"/>
  <c r="G118" i="1"/>
  <c r="F118" i="1"/>
  <c r="E118" i="1"/>
  <c r="D118" i="1"/>
  <c r="C118" i="1"/>
  <c r="B118" i="1"/>
  <c r="I117" i="1"/>
  <c r="H117" i="1"/>
  <c r="G117" i="1"/>
  <c r="F117" i="1"/>
  <c r="E117" i="1"/>
  <c r="D117" i="1"/>
  <c r="C117" i="1"/>
  <c r="B117" i="1"/>
  <c r="I116" i="1"/>
  <c r="H116" i="1"/>
  <c r="G116" i="1"/>
  <c r="F116" i="1"/>
  <c r="E116" i="1"/>
  <c r="D116" i="1"/>
  <c r="C116" i="1"/>
  <c r="B116" i="1"/>
  <c r="I115" i="1"/>
  <c r="H115" i="1"/>
  <c r="G115" i="1"/>
  <c r="F115" i="1"/>
  <c r="E115" i="1"/>
  <c r="D115" i="1"/>
  <c r="C115" i="1"/>
  <c r="B115" i="1"/>
  <c r="I114" i="1"/>
  <c r="H114" i="1"/>
  <c r="G114" i="1"/>
  <c r="F114" i="1"/>
  <c r="E114" i="1"/>
  <c r="D114" i="1"/>
  <c r="C114" i="1"/>
  <c r="B114" i="1"/>
  <c r="I113" i="1"/>
  <c r="H113" i="1"/>
  <c r="G113" i="1"/>
  <c r="F113" i="1"/>
  <c r="E113" i="1"/>
  <c r="D113" i="1"/>
  <c r="C113" i="1"/>
  <c r="B113" i="1"/>
  <c r="I112" i="1"/>
  <c r="H112" i="1"/>
  <c r="G112" i="1"/>
  <c r="F112" i="1"/>
  <c r="E112" i="1"/>
  <c r="D112" i="1"/>
  <c r="C112" i="1"/>
  <c r="B112" i="1"/>
  <c r="I111" i="1"/>
  <c r="H111" i="1"/>
  <c r="G111" i="1"/>
  <c r="F111" i="1"/>
  <c r="E111" i="1"/>
  <c r="D111" i="1"/>
  <c r="C111" i="1"/>
  <c r="B111" i="1"/>
  <c r="I110" i="1"/>
  <c r="H110" i="1"/>
  <c r="G110" i="1"/>
  <c r="F110" i="1"/>
  <c r="E110" i="1"/>
  <c r="D110" i="1"/>
  <c r="C110" i="1"/>
  <c r="B110" i="1"/>
  <c r="I109" i="1"/>
  <c r="H109" i="1"/>
  <c r="G109" i="1"/>
  <c r="F109" i="1"/>
  <c r="E109" i="1"/>
  <c r="D109" i="1"/>
  <c r="C109" i="1"/>
  <c r="B109" i="1"/>
  <c r="I108" i="1"/>
  <c r="H108" i="1"/>
  <c r="G108" i="1"/>
  <c r="F108" i="1"/>
  <c r="E108" i="1"/>
  <c r="D108" i="1"/>
  <c r="C108" i="1"/>
  <c r="B108" i="1"/>
  <c r="J108" i="1" s="1"/>
  <c r="I107" i="1"/>
  <c r="H107" i="1"/>
  <c r="G107" i="1"/>
  <c r="F107" i="1"/>
  <c r="E107" i="1"/>
  <c r="D107" i="1"/>
  <c r="C107" i="1"/>
  <c r="B107" i="1"/>
  <c r="I106" i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B105" i="1"/>
  <c r="I104" i="1"/>
  <c r="H104" i="1"/>
  <c r="G104" i="1"/>
  <c r="F104" i="1"/>
  <c r="E104" i="1"/>
  <c r="D104" i="1"/>
  <c r="C104" i="1"/>
  <c r="B104" i="1"/>
  <c r="I103" i="1"/>
  <c r="H103" i="1"/>
  <c r="G103" i="1"/>
  <c r="F103" i="1"/>
  <c r="E103" i="1"/>
  <c r="D103" i="1"/>
  <c r="C103" i="1"/>
  <c r="B103" i="1"/>
  <c r="I102" i="1"/>
  <c r="H102" i="1"/>
  <c r="G102" i="1"/>
  <c r="F102" i="1"/>
  <c r="E102" i="1"/>
  <c r="D102" i="1"/>
  <c r="C102" i="1"/>
  <c r="B102" i="1"/>
  <c r="I101" i="1"/>
  <c r="H101" i="1"/>
  <c r="G101" i="1"/>
  <c r="F101" i="1"/>
  <c r="E101" i="1"/>
  <c r="D101" i="1"/>
  <c r="C101" i="1"/>
  <c r="B101" i="1"/>
  <c r="I100" i="1"/>
  <c r="H100" i="1"/>
  <c r="G100" i="1"/>
  <c r="F100" i="1"/>
  <c r="E100" i="1"/>
  <c r="D100" i="1"/>
  <c r="C100" i="1"/>
  <c r="B100" i="1"/>
  <c r="I99" i="1"/>
  <c r="H99" i="1"/>
  <c r="G99" i="1"/>
  <c r="F99" i="1"/>
  <c r="E99" i="1"/>
  <c r="D99" i="1"/>
  <c r="C99" i="1"/>
  <c r="B99" i="1"/>
  <c r="I98" i="1"/>
  <c r="H98" i="1"/>
  <c r="G98" i="1"/>
  <c r="F98" i="1"/>
  <c r="E98" i="1"/>
  <c r="D98" i="1"/>
  <c r="C98" i="1"/>
  <c r="B98" i="1"/>
  <c r="I97" i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H94" i="1"/>
  <c r="G94" i="1"/>
  <c r="F94" i="1"/>
  <c r="E94" i="1"/>
  <c r="D94" i="1"/>
  <c r="C94" i="1"/>
  <c r="B94" i="1"/>
  <c r="I93" i="1"/>
  <c r="H93" i="1"/>
  <c r="G93" i="1"/>
  <c r="F93" i="1"/>
  <c r="E93" i="1"/>
  <c r="D93" i="1"/>
  <c r="C93" i="1"/>
  <c r="B93" i="1"/>
  <c r="I92" i="1"/>
  <c r="H92" i="1"/>
  <c r="G92" i="1"/>
  <c r="F92" i="1"/>
  <c r="E92" i="1"/>
  <c r="D92" i="1"/>
  <c r="C92" i="1"/>
  <c r="B92" i="1"/>
  <c r="I91" i="1"/>
  <c r="H91" i="1"/>
  <c r="G91" i="1"/>
  <c r="F91" i="1"/>
  <c r="E91" i="1"/>
  <c r="D91" i="1"/>
  <c r="C91" i="1"/>
  <c r="B91" i="1"/>
  <c r="A9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V74" i="1"/>
  <c r="AF74" i="1" s="1"/>
  <c r="U74" i="1"/>
  <c r="U77" i="1" s="1"/>
  <c r="T74" i="1"/>
  <c r="AD74" i="1" s="1"/>
  <c r="S74" i="1"/>
  <c r="S77" i="1" s="1"/>
  <c r="R74" i="1"/>
  <c r="AB74" i="1" s="1"/>
  <c r="Q74" i="1"/>
  <c r="Q77" i="1" s="1"/>
  <c r="P74" i="1"/>
  <c r="P77" i="1" s="1"/>
  <c r="O74" i="1"/>
  <c r="O77" i="1" s="1"/>
  <c r="N74" i="1"/>
  <c r="N77" i="1" s="1"/>
  <c r="M74" i="1"/>
  <c r="M77" i="1" s="1"/>
  <c r="L74" i="1"/>
  <c r="L77" i="1" s="1"/>
  <c r="K74" i="1"/>
  <c r="K77" i="1" s="1"/>
  <c r="J74" i="1"/>
  <c r="J77" i="1" s="1"/>
  <c r="I74" i="1"/>
  <c r="I77" i="1" s="1"/>
  <c r="H74" i="1"/>
  <c r="H77" i="1" s="1"/>
  <c r="G74" i="1"/>
  <c r="G77" i="1" s="1"/>
  <c r="F74" i="1"/>
  <c r="Z74" i="1" s="1"/>
  <c r="E74" i="1"/>
  <c r="E77" i="1" s="1"/>
  <c r="D74" i="1"/>
  <c r="D77" i="1" s="1"/>
  <c r="C74" i="1"/>
  <c r="C77" i="1" s="1"/>
  <c r="B74" i="1"/>
  <c r="V73" i="1"/>
  <c r="AI73" i="1" s="1"/>
  <c r="U73" i="1"/>
  <c r="T73" i="1"/>
  <c r="S73" i="1"/>
  <c r="R73" i="1"/>
  <c r="Q73" i="1"/>
  <c r="P73" i="1"/>
  <c r="AA73" i="1" s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Y73" i="1" s="1"/>
  <c r="V72" i="1"/>
  <c r="AA78" i="1" s="1"/>
  <c r="U72" i="1"/>
  <c r="T72" i="1"/>
  <c r="S72" i="1"/>
  <c r="R72" i="1"/>
  <c r="Q72" i="1"/>
  <c r="P72" i="1"/>
  <c r="AA72" i="1" s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V71" i="1"/>
  <c r="AI71" i="1" s="1"/>
  <c r="U71" i="1"/>
  <c r="T71" i="1"/>
  <c r="S71" i="1"/>
  <c r="R71" i="1"/>
  <c r="Q71" i="1"/>
  <c r="P71" i="1"/>
  <c r="AA71" i="1" s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V70" i="1"/>
  <c r="AI70" i="1" s="1"/>
  <c r="U70" i="1"/>
  <c r="T70" i="1"/>
  <c r="S70" i="1"/>
  <c r="R70" i="1"/>
  <c r="Q70" i="1"/>
  <c r="P70" i="1"/>
  <c r="AA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V69" i="1"/>
  <c r="AI69" i="1" s="1"/>
  <c r="U69" i="1"/>
  <c r="T69" i="1"/>
  <c r="S69" i="1"/>
  <c r="R69" i="1"/>
  <c r="Q69" i="1"/>
  <c r="P69" i="1"/>
  <c r="AA69" i="1" s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V68" i="1"/>
  <c r="AI68" i="1" s="1"/>
  <c r="U68" i="1"/>
  <c r="T68" i="1"/>
  <c r="S68" i="1"/>
  <c r="R68" i="1"/>
  <c r="Q68" i="1"/>
  <c r="P68" i="1"/>
  <c r="AA68" i="1" s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F66" i="1"/>
  <c r="AE66" i="1"/>
  <c r="AD66" i="1"/>
  <c r="AC66" i="1"/>
  <c r="AB66" i="1"/>
  <c r="W6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V50" i="1"/>
  <c r="V53" i="1" s="1"/>
  <c r="U50" i="1"/>
  <c r="AG50" i="1" s="1"/>
  <c r="T50" i="1"/>
  <c r="T53" i="1" s="1"/>
  <c r="S50" i="1"/>
  <c r="AC50" i="1" s="1"/>
  <c r="R50" i="1"/>
  <c r="R53" i="1" s="1"/>
  <c r="Q50" i="1"/>
  <c r="Q53" i="1" s="1"/>
  <c r="P50" i="1"/>
  <c r="P53" i="1" s="1"/>
  <c r="O50" i="1"/>
  <c r="O53" i="1" s="1"/>
  <c r="N50" i="1"/>
  <c r="N53" i="1" s="1"/>
  <c r="M50" i="1"/>
  <c r="M53" i="1" s="1"/>
  <c r="L50" i="1"/>
  <c r="L53" i="1" s="1"/>
  <c r="K50" i="1"/>
  <c r="K53" i="1" s="1"/>
  <c r="J50" i="1"/>
  <c r="J53" i="1" s="1"/>
  <c r="I50" i="1"/>
  <c r="I53" i="1" s="1"/>
  <c r="H50" i="1"/>
  <c r="H53" i="1" s="1"/>
  <c r="G50" i="1"/>
  <c r="G53" i="1" s="1"/>
  <c r="F50" i="1"/>
  <c r="F53" i="1" s="1"/>
  <c r="E50" i="1"/>
  <c r="E53" i="1" s="1"/>
  <c r="D50" i="1"/>
  <c r="D53" i="1" s="1"/>
  <c r="C50" i="1"/>
  <c r="C53" i="1" s="1"/>
  <c r="B50" i="1"/>
  <c r="V49" i="1"/>
  <c r="AI49" i="1" s="1"/>
  <c r="U49" i="1"/>
  <c r="T49" i="1"/>
  <c r="S49" i="1"/>
  <c r="R49" i="1"/>
  <c r="Q49" i="1"/>
  <c r="P49" i="1"/>
  <c r="AA49" i="1" s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V48" i="1"/>
  <c r="AA54" i="1" s="1"/>
  <c r="U48" i="1"/>
  <c r="T48" i="1"/>
  <c r="S48" i="1"/>
  <c r="R48" i="1"/>
  <c r="Q48" i="1"/>
  <c r="P48" i="1"/>
  <c r="AA48" i="1" s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V47" i="1"/>
  <c r="U47" i="1"/>
  <c r="AC54" i="1" s="1"/>
  <c r="T47" i="1"/>
  <c r="S47" i="1"/>
  <c r="AC47" i="1" s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V46" i="1"/>
  <c r="AI46" i="1" s="1"/>
  <c r="U46" i="1"/>
  <c r="T46" i="1"/>
  <c r="S46" i="1"/>
  <c r="R46" i="1"/>
  <c r="Q46" i="1"/>
  <c r="P46" i="1"/>
  <c r="AA46" i="1" s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V45" i="1"/>
  <c r="U45" i="1"/>
  <c r="AG45" i="1" s="1"/>
  <c r="T45" i="1"/>
  <c r="S45" i="1"/>
  <c r="AC45" i="1" s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V44" i="1"/>
  <c r="AI44" i="1" s="1"/>
  <c r="U44" i="1"/>
  <c r="T44" i="1"/>
  <c r="S44" i="1"/>
  <c r="R44" i="1"/>
  <c r="Q44" i="1"/>
  <c r="P44" i="1"/>
  <c r="AA44" i="1" s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F42" i="1"/>
  <c r="AE42" i="1"/>
  <c r="AD42" i="1"/>
  <c r="AC42" i="1"/>
  <c r="AB42" i="1"/>
  <c r="W42" i="1"/>
  <c r="I26" i="1"/>
  <c r="W2" i="1"/>
  <c r="K2" i="1"/>
  <c r="B2" i="1"/>
  <c r="D59" i="1" l="1"/>
  <c r="H59" i="1"/>
  <c r="L59" i="1"/>
  <c r="T61" i="1"/>
  <c r="X44" i="1"/>
  <c r="Z44" i="1"/>
  <c r="AB44" i="1"/>
  <c r="AD44" i="1"/>
  <c r="AF44" i="1"/>
  <c r="AH44" i="1"/>
  <c r="X45" i="1"/>
  <c r="Z45" i="1"/>
  <c r="AB45" i="1"/>
  <c r="AD45" i="1"/>
  <c r="AF45" i="1"/>
  <c r="AH45" i="1"/>
  <c r="X46" i="1"/>
  <c r="Z46" i="1"/>
  <c r="AB46" i="1"/>
  <c r="AD46" i="1"/>
  <c r="AF46" i="1"/>
  <c r="AH46" i="1"/>
  <c r="X47" i="1"/>
  <c r="Z47" i="1"/>
  <c r="AB47" i="1"/>
  <c r="AD47" i="1"/>
  <c r="AF47" i="1"/>
  <c r="AH47" i="1"/>
  <c r="X48" i="1"/>
  <c r="Z48" i="1"/>
  <c r="AB48" i="1"/>
  <c r="AD48" i="1"/>
  <c r="AF48" i="1"/>
  <c r="AH48" i="1"/>
  <c r="X49" i="1"/>
  <c r="Z49" i="1"/>
  <c r="AB49" i="1"/>
  <c r="AD49" i="1"/>
  <c r="AF49" i="1"/>
  <c r="AH49" i="1"/>
  <c r="X50" i="1"/>
  <c r="Z50" i="1"/>
  <c r="AB50" i="1"/>
  <c r="AD50" i="1"/>
  <c r="AF50" i="1"/>
  <c r="AH50" i="1"/>
  <c r="B51" i="1"/>
  <c r="B60" i="1" s="1"/>
  <c r="D51" i="1"/>
  <c r="D57" i="1" s="1"/>
  <c r="F51" i="1"/>
  <c r="F60" i="1" s="1"/>
  <c r="H51" i="1"/>
  <c r="H58" i="1" s="1"/>
  <c r="J51" i="1"/>
  <c r="J57" i="1" s="1"/>
  <c r="L51" i="1"/>
  <c r="L58" i="1" s="1"/>
  <c r="N51" i="1"/>
  <c r="N57" i="1" s="1"/>
  <c r="P51" i="1"/>
  <c r="P58" i="1" s="1"/>
  <c r="R51" i="1"/>
  <c r="R60" i="1" s="1"/>
  <c r="T51" i="1"/>
  <c r="T57" i="1" s="1"/>
  <c r="V51" i="1"/>
  <c r="V60" i="1" s="1"/>
  <c r="S53" i="1"/>
  <c r="U53" i="1"/>
  <c r="B54" i="1"/>
  <c r="D54" i="1"/>
  <c r="F54" i="1"/>
  <c r="H54" i="1"/>
  <c r="J54" i="1"/>
  <c r="L54" i="1"/>
  <c r="N54" i="1"/>
  <c r="P54" i="1"/>
  <c r="R54" i="1"/>
  <c r="T54" i="1"/>
  <c r="V54" i="1"/>
  <c r="X54" i="1"/>
  <c r="Z54" i="1"/>
  <c r="AB54" i="1"/>
  <c r="AD54" i="1"/>
  <c r="P57" i="1"/>
  <c r="P59" i="1"/>
  <c r="P61" i="1"/>
  <c r="P62" i="1"/>
  <c r="C78" i="1"/>
  <c r="C75" i="1"/>
  <c r="C83" i="1" s="1"/>
  <c r="E78" i="1"/>
  <c r="E75" i="1"/>
  <c r="E81" i="1" s="1"/>
  <c r="G78" i="1"/>
  <c r="G75" i="1"/>
  <c r="G81" i="1" s="1"/>
  <c r="I78" i="1"/>
  <c r="I75" i="1"/>
  <c r="I81" i="1" s="1"/>
  <c r="K78" i="1"/>
  <c r="K75" i="1"/>
  <c r="K81" i="1" s="1"/>
  <c r="M78" i="1"/>
  <c r="M75" i="1"/>
  <c r="M81" i="1" s="1"/>
  <c r="O78" i="1"/>
  <c r="O75" i="1"/>
  <c r="O81" i="1" s="1"/>
  <c r="Q78" i="1"/>
  <c r="Q75" i="1"/>
  <c r="Q81" i="1" s="1"/>
  <c r="AD78" i="1"/>
  <c r="S78" i="1"/>
  <c r="S75" i="1"/>
  <c r="S81" i="1" s="1"/>
  <c r="U78" i="1"/>
  <c r="U75" i="1"/>
  <c r="U82" i="1" s="1"/>
  <c r="W68" i="1"/>
  <c r="Y68" i="1"/>
  <c r="AC68" i="1"/>
  <c r="AE68" i="1"/>
  <c r="AG68" i="1"/>
  <c r="C82" i="1"/>
  <c r="E82" i="1"/>
  <c r="G82" i="1"/>
  <c r="I82" i="1"/>
  <c r="K82" i="1"/>
  <c r="M82" i="1"/>
  <c r="O82" i="1"/>
  <c r="Q82" i="1"/>
  <c r="S82" i="1"/>
  <c r="W69" i="1"/>
  <c r="Y69" i="1"/>
  <c r="AC69" i="1"/>
  <c r="AE69" i="1"/>
  <c r="AG69" i="1"/>
  <c r="W44" i="1"/>
  <c r="Y44" i="1"/>
  <c r="AC44" i="1"/>
  <c r="AE44" i="1"/>
  <c r="AG44" i="1"/>
  <c r="W45" i="1"/>
  <c r="Y45" i="1"/>
  <c r="AA45" i="1"/>
  <c r="AE45" i="1"/>
  <c r="AI45" i="1"/>
  <c r="W46" i="1"/>
  <c r="Y46" i="1"/>
  <c r="AC46" i="1"/>
  <c r="AE46" i="1"/>
  <c r="AG46" i="1"/>
  <c r="W47" i="1"/>
  <c r="Y47" i="1"/>
  <c r="AA47" i="1"/>
  <c r="AE47" i="1"/>
  <c r="AG47" i="1"/>
  <c r="AI47" i="1"/>
  <c r="W48" i="1"/>
  <c r="Y48" i="1"/>
  <c r="AC48" i="1"/>
  <c r="AE48" i="1"/>
  <c r="AG48" i="1"/>
  <c r="AI48" i="1"/>
  <c r="W49" i="1"/>
  <c r="Y49" i="1"/>
  <c r="AC49" i="1"/>
  <c r="AE49" i="1"/>
  <c r="AG49" i="1"/>
  <c r="W50" i="1"/>
  <c r="Y50" i="1"/>
  <c r="AA50" i="1"/>
  <c r="AE50" i="1"/>
  <c r="AI50" i="1"/>
  <c r="C51" i="1"/>
  <c r="C59" i="1" s="1"/>
  <c r="E51" i="1"/>
  <c r="E57" i="1" s="1"/>
  <c r="G51" i="1"/>
  <c r="G59" i="1" s="1"/>
  <c r="I51" i="1"/>
  <c r="I57" i="1" s="1"/>
  <c r="K51" i="1"/>
  <c r="K59" i="1" s="1"/>
  <c r="M51" i="1"/>
  <c r="M57" i="1" s="1"/>
  <c r="O51" i="1"/>
  <c r="O59" i="1" s="1"/>
  <c r="Q51" i="1"/>
  <c r="Q57" i="1" s="1"/>
  <c r="S51" i="1"/>
  <c r="S59" i="1" s="1"/>
  <c r="U51" i="1"/>
  <c r="U57" i="1" s="1"/>
  <c r="D52" i="1"/>
  <c r="F52" i="1"/>
  <c r="H52" i="1"/>
  <c r="J52" i="1"/>
  <c r="L52" i="1"/>
  <c r="N52" i="1"/>
  <c r="P52" i="1"/>
  <c r="R52" i="1"/>
  <c r="T52" i="1"/>
  <c r="V52" i="1"/>
  <c r="C54" i="1"/>
  <c r="E54" i="1"/>
  <c r="G54" i="1"/>
  <c r="I54" i="1"/>
  <c r="K54" i="1"/>
  <c r="M54" i="1"/>
  <c r="O54" i="1"/>
  <c r="Q54" i="1"/>
  <c r="S54" i="1"/>
  <c r="U54" i="1"/>
  <c r="Y54" i="1"/>
  <c r="B78" i="1"/>
  <c r="B75" i="1"/>
  <c r="B82" i="1" s="1"/>
  <c r="D78" i="1"/>
  <c r="D75" i="1"/>
  <c r="D81" i="1" s="1"/>
  <c r="F78" i="1"/>
  <c r="F75" i="1"/>
  <c r="F82" i="1" s="1"/>
  <c r="H78" i="1"/>
  <c r="H75" i="1"/>
  <c r="H81" i="1" s="1"/>
  <c r="J78" i="1"/>
  <c r="J75" i="1"/>
  <c r="J82" i="1" s="1"/>
  <c r="L78" i="1"/>
  <c r="L75" i="1"/>
  <c r="L81" i="1" s="1"/>
  <c r="N78" i="1"/>
  <c r="N75" i="1"/>
  <c r="N82" i="1" s="1"/>
  <c r="P78" i="1"/>
  <c r="P75" i="1"/>
  <c r="P81" i="1" s="1"/>
  <c r="R78" i="1"/>
  <c r="R75" i="1"/>
  <c r="R82" i="1" s="1"/>
  <c r="T78" i="1"/>
  <c r="T75" i="1"/>
  <c r="T81" i="1" s="1"/>
  <c r="V78" i="1"/>
  <c r="W78" i="1" s="1"/>
  <c r="V75" i="1"/>
  <c r="V82" i="1" s="1"/>
  <c r="X68" i="1"/>
  <c r="Z68" i="1"/>
  <c r="AB68" i="1"/>
  <c r="AD68" i="1"/>
  <c r="AF68" i="1"/>
  <c r="AH68" i="1"/>
  <c r="D82" i="1"/>
  <c r="H82" i="1"/>
  <c r="L82" i="1"/>
  <c r="P82" i="1"/>
  <c r="T82" i="1"/>
  <c r="X78" i="1"/>
  <c r="X69" i="1"/>
  <c r="Z69" i="1"/>
  <c r="AB69" i="1"/>
  <c r="AD69" i="1"/>
  <c r="AF69" i="1"/>
  <c r="AH69" i="1"/>
  <c r="D83" i="1"/>
  <c r="E83" i="1"/>
  <c r="G83" i="1"/>
  <c r="I83" i="1"/>
  <c r="K83" i="1"/>
  <c r="M83" i="1"/>
  <c r="O83" i="1"/>
  <c r="Q83" i="1"/>
  <c r="S83" i="1"/>
  <c r="U83" i="1"/>
  <c r="W70" i="1"/>
  <c r="Y70" i="1"/>
  <c r="AC70" i="1"/>
  <c r="AE70" i="1"/>
  <c r="AG70" i="1"/>
  <c r="C84" i="1"/>
  <c r="E84" i="1"/>
  <c r="G84" i="1"/>
  <c r="I84" i="1"/>
  <c r="K84" i="1"/>
  <c r="M84" i="1"/>
  <c r="O84" i="1"/>
  <c r="Q84" i="1"/>
  <c r="S84" i="1"/>
  <c r="U84" i="1"/>
  <c r="W71" i="1"/>
  <c r="Y71" i="1"/>
  <c r="AC71" i="1"/>
  <c r="AE71" i="1"/>
  <c r="AG71" i="1"/>
  <c r="C85" i="1"/>
  <c r="E85" i="1"/>
  <c r="G85" i="1"/>
  <c r="I85" i="1"/>
  <c r="K85" i="1"/>
  <c r="M85" i="1"/>
  <c r="O85" i="1"/>
  <c r="Q85" i="1"/>
  <c r="S85" i="1"/>
  <c r="U85" i="1"/>
  <c r="W72" i="1"/>
  <c r="Y72" i="1"/>
  <c r="AC72" i="1"/>
  <c r="AE72" i="1"/>
  <c r="AG72" i="1"/>
  <c r="AI72" i="1"/>
  <c r="C86" i="1"/>
  <c r="E86" i="1"/>
  <c r="G86" i="1"/>
  <c r="I86" i="1"/>
  <c r="K86" i="1"/>
  <c r="M86" i="1"/>
  <c r="O86" i="1"/>
  <c r="Q86" i="1"/>
  <c r="S86" i="1"/>
  <c r="U86" i="1"/>
  <c r="W73" i="1"/>
  <c r="AC73" i="1"/>
  <c r="AE73" i="1"/>
  <c r="AG73" i="1"/>
  <c r="W74" i="1"/>
  <c r="Y74" i="1"/>
  <c r="AA74" i="1"/>
  <c r="AC74" i="1"/>
  <c r="AE74" i="1"/>
  <c r="AG74" i="1"/>
  <c r="AI74" i="1"/>
  <c r="D76" i="1"/>
  <c r="F76" i="1"/>
  <c r="H76" i="1"/>
  <c r="J76" i="1"/>
  <c r="L76" i="1"/>
  <c r="N76" i="1"/>
  <c r="P76" i="1"/>
  <c r="R76" i="1"/>
  <c r="T76" i="1"/>
  <c r="V76" i="1"/>
  <c r="F77" i="1"/>
  <c r="R77" i="1"/>
  <c r="T77" i="1"/>
  <c r="V77" i="1"/>
  <c r="Y78" i="1"/>
  <c r="F83" i="1"/>
  <c r="H83" i="1"/>
  <c r="J83" i="1"/>
  <c r="L83" i="1"/>
  <c r="N83" i="1"/>
  <c r="P83" i="1"/>
  <c r="R83" i="1"/>
  <c r="T83" i="1"/>
  <c r="V83" i="1"/>
  <c r="X70" i="1"/>
  <c r="Z70" i="1"/>
  <c r="AB70" i="1"/>
  <c r="AD70" i="1"/>
  <c r="AF70" i="1"/>
  <c r="AH70" i="1"/>
  <c r="B84" i="1"/>
  <c r="D84" i="1"/>
  <c r="F84" i="1"/>
  <c r="H84" i="1"/>
  <c r="J84" i="1"/>
  <c r="L84" i="1"/>
  <c r="N84" i="1"/>
  <c r="AB78" i="1"/>
  <c r="P84" i="1"/>
  <c r="R84" i="1"/>
  <c r="T84" i="1"/>
  <c r="V84" i="1"/>
  <c r="X71" i="1"/>
  <c r="Z71" i="1"/>
  <c r="AB71" i="1"/>
  <c r="AD71" i="1"/>
  <c r="AF71" i="1"/>
  <c r="AH71" i="1"/>
  <c r="B85" i="1"/>
  <c r="D85" i="1"/>
  <c r="F85" i="1"/>
  <c r="H85" i="1"/>
  <c r="J85" i="1"/>
  <c r="L85" i="1"/>
  <c r="N85" i="1"/>
  <c r="P85" i="1"/>
  <c r="R85" i="1"/>
  <c r="T85" i="1"/>
  <c r="V85" i="1"/>
  <c r="W85" i="1" s="1"/>
  <c r="X72" i="1"/>
  <c r="Z72" i="1"/>
  <c r="AB72" i="1"/>
  <c r="AD72" i="1"/>
  <c r="AF72" i="1"/>
  <c r="AH72" i="1"/>
  <c r="B86" i="1"/>
  <c r="D86" i="1"/>
  <c r="F86" i="1"/>
  <c r="H86" i="1"/>
  <c r="J86" i="1"/>
  <c r="L86" i="1"/>
  <c r="N86" i="1"/>
  <c r="P86" i="1"/>
  <c r="R86" i="1"/>
  <c r="T86" i="1"/>
  <c r="V86" i="1"/>
  <c r="X73" i="1"/>
  <c r="Z73" i="1"/>
  <c r="AB73" i="1"/>
  <c r="AD73" i="1"/>
  <c r="AF73" i="1"/>
  <c r="AH73" i="1"/>
  <c r="X74" i="1"/>
  <c r="AH74" i="1"/>
  <c r="C76" i="1"/>
  <c r="E76" i="1"/>
  <c r="G76" i="1"/>
  <c r="I76" i="1"/>
  <c r="K76" i="1"/>
  <c r="M76" i="1"/>
  <c r="O76" i="1"/>
  <c r="Q76" i="1"/>
  <c r="S76" i="1"/>
  <c r="U76" i="1"/>
  <c r="Z78" i="1"/>
  <c r="AC78" i="1"/>
  <c r="N91" i="1"/>
  <c r="C6" i="1" s="1"/>
  <c r="R91" i="1"/>
  <c r="G6" i="1" s="1"/>
  <c r="N93" i="1"/>
  <c r="C9" i="1" s="1"/>
  <c r="R93" i="1"/>
  <c r="G9" i="1" s="1"/>
  <c r="N95" i="1"/>
  <c r="C14" i="1" s="1"/>
  <c r="R95" i="1"/>
  <c r="G14" i="1" s="1"/>
  <c r="N97" i="1"/>
  <c r="C15" i="1" s="1"/>
  <c r="R97" i="1"/>
  <c r="G15" i="1" s="1"/>
  <c r="N99" i="1"/>
  <c r="C19" i="1" s="1"/>
  <c r="R99" i="1"/>
  <c r="G19" i="1" s="1"/>
  <c r="N101" i="1"/>
  <c r="C18" i="1" s="1"/>
  <c r="R101" i="1"/>
  <c r="G18" i="1" s="1"/>
  <c r="N103" i="1"/>
  <c r="C11" i="1" s="1"/>
  <c r="R103" i="1"/>
  <c r="G11" i="1" s="1"/>
  <c r="N104" i="1"/>
  <c r="C25" i="1" s="1"/>
  <c r="R104" i="1"/>
  <c r="G25" i="1" s="1"/>
  <c r="M105" i="1"/>
  <c r="Q105" i="1"/>
  <c r="F23" i="1" s="1"/>
  <c r="M107" i="1"/>
  <c r="Q107" i="1"/>
  <c r="F20" i="1" s="1"/>
  <c r="Q108" i="1"/>
  <c r="F26" i="1" s="1"/>
  <c r="M108" i="1"/>
  <c r="O108" i="1"/>
  <c r="D26" i="1" s="1"/>
  <c r="S108" i="1"/>
  <c r="H26" i="1" s="1"/>
  <c r="J91" i="1"/>
  <c r="I6" i="1" s="1"/>
  <c r="J92" i="1"/>
  <c r="I8" i="1" s="1"/>
  <c r="J93" i="1"/>
  <c r="I9" i="1" s="1"/>
  <c r="J94" i="1"/>
  <c r="I12" i="1" s="1"/>
  <c r="J95" i="1"/>
  <c r="I14" i="1" s="1"/>
  <c r="J96" i="1"/>
  <c r="I13" i="1" s="1"/>
  <c r="J97" i="1"/>
  <c r="I15" i="1" s="1"/>
  <c r="J98" i="1"/>
  <c r="I21" i="1" s="1"/>
  <c r="J99" i="1"/>
  <c r="I19" i="1" s="1"/>
  <c r="J100" i="1"/>
  <c r="I16" i="1" s="1"/>
  <c r="J101" i="1"/>
  <c r="I18" i="1" s="1"/>
  <c r="J102" i="1"/>
  <c r="I22" i="1" s="1"/>
  <c r="J103" i="1"/>
  <c r="I11" i="1" s="1"/>
  <c r="M104" i="1"/>
  <c r="J104" i="1"/>
  <c r="I25" i="1" s="1"/>
  <c r="O104" i="1"/>
  <c r="D25" i="1" s="1"/>
  <c r="Q104" i="1"/>
  <c r="F25" i="1" s="1"/>
  <c r="S104" i="1"/>
  <c r="H25" i="1" s="1"/>
  <c r="P105" i="1"/>
  <c r="E23" i="1" s="1"/>
  <c r="K105" i="1"/>
  <c r="P107" i="1"/>
  <c r="E20" i="1" s="1"/>
  <c r="K107" i="1"/>
  <c r="N108" i="1"/>
  <c r="C26" i="1" s="1"/>
  <c r="P108" i="1"/>
  <c r="E26" i="1" s="1"/>
  <c r="R108" i="1"/>
  <c r="G26" i="1" s="1"/>
  <c r="K108" i="1"/>
  <c r="J109" i="1"/>
  <c r="I27" i="1" s="1"/>
  <c r="O111" i="1"/>
  <c r="D29" i="1" s="1"/>
  <c r="S111" i="1"/>
  <c r="H29" i="1" s="1"/>
  <c r="O113" i="1"/>
  <c r="D31" i="1" s="1"/>
  <c r="S113" i="1"/>
  <c r="H31" i="1" s="1"/>
  <c r="O115" i="1"/>
  <c r="D34" i="1" s="1"/>
  <c r="S115" i="1"/>
  <c r="H34" i="1" s="1"/>
  <c r="O117" i="1"/>
  <c r="D32" i="1" s="1"/>
  <c r="S117" i="1"/>
  <c r="H32" i="1" s="1"/>
  <c r="O119" i="1"/>
  <c r="D35" i="1" s="1"/>
  <c r="S119" i="1"/>
  <c r="H35" i="1" s="1"/>
  <c r="O121" i="1"/>
  <c r="D28" i="1" s="1"/>
  <c r="S121" i="1"/>
  <c r="H28" i="1" s="1"/>
  <c r="O123" i="1"/>
  <c r="D5" i="1" s="1"/>
  <c r="S123" i="1"/>
  <c r="H5" i="1" s="1"/>
  <c r="J105" i="1"/>
  <c r="I23" i="1" s="1"/>
  <c r="J106" i="1"/>
  <c r="I24" i="1" s="1"/>
  <c r="J107" i="1"/>
  <c r="I20" i="1" s="1"/>
  <c r="N109" i="1"/>
  <c r="C27" i="1" s="1"/>
  <c r="R109" i="1"/>
  <c r="G27" i="1" s="1"/>
  <c r="N111" i="1"/>
  <c r="C29" i="1" s="1"/>
  <c r="R111" i="1"/>
  <c r="G29" i="1" s="1"/>
  <c r="N113" i="1"/>
  <c r="C31" i="1" s="1"/>
  <c r="R113" i="1"/>
  <c r="G31" i="1" s="1"/>
  <c r="N115" i="1"/>
  <c r="C34" i="1" s="1"/>
  <c r="R115" i="1"/>
  <c r="G34" i="1" s="1"/>
  <c r="N117" i="1"/>
  <c r="C32" i="1" s="1"/>
  <c r="R117" i="1"/>
  <c r="G32" i="1" s="1"/>
  <c r="N119" i="1"/>
  <c r="C35" i="1" s="1"/>
  <c r="R119" i="1"/>
  <c r="G35" i="1" s="1"/>
  <c r="N121" i="1"/>
  <c r="C28" i="1" s="1"/>
  <c r="R121" i="1"/>
  <c r="G28" i="1" s="1"/>
  <c r="N123" i="1"/>
  <c r="C5" i="1" s="1"/>
  <c r="R123" i="1"/>
  <c r="G5" i="1" s="1"/>
  <c r="J110" i="1"/>
  <c r="I7" i="1" s="1"/>
  <c r="J111" i="1"/>
  <c r="I29" i="1" s="1"/>
  <c r="J112" i="1"/>
  <c r="I30" i="1" s="1"/>
  <c r="J113" i="1"/>
  <c r="I31" i="1" s="1"/>
  <c r="J114" i="1"/>
  <c r="I33" i="1" s="1"/>
  <c r="J115" i="1"/>
  <c r="I34" i="1" s="1"/>
  <c r="J116" i="1"/>
  <c r="I17" i="1" s="1"/>
  <c r="J117" i="1"/>
  <c r="I32" i="1" s="1"/>
  <c r="J118" i="1"/>
  <c r="I37" i="1" s="1"/>
  <c r="J119" i="1"/>
  <c r="I35" i="1" s="1"/>
  <c r="J120" i="1"/>
  <c r="I36" i="1" s="1"/>
  <c r="J121" i="1"/>
  <c r="I28" i="1" s="1"/>
  <c r="J122" i="1"/>
  <c r="I10" i="1" s="1"/>
  <c r="J123" i="1"/>
  <c r="I5" i="1" s="1"/>
  <c r="J124" i="1"/>
  <c r="M124" i="1" s="1"/>
  <c r="T88" i="1" l="1"/>
  <c r="T87" i="1"/>
  <c r="P88" i="1"/>
  <c r="P87" i="1"/>
  <c r="L88" i="1"/>
  <c r="L87" i="1"/>
  <c r="H88" i="1"/>
  <c r="H87" i="1"/>
  <c r="D88" i="1"/>
  <c r="D87" i="1"/>
  <c r="Q87" i="1"/>
  <c r="Q88" i="1"/>
  <c r="O87" i="1"/>
  <c r="O88" i="1"/>
  <c r="M87" i="1"/>
  <c r="M88" i="1"/>
  <c r="K87" i="1"/>
  <c r="K88" i="1"/>
  <c r="I87" i="1"/>
  <c r="I88" i="1"/>
  <c r="G87" i="1"/>
  <c r="G88" i="1"/>
  <c r="E87" i="1"/>
  <c r="E88" i="1"/>
  <c r="S87" i="1"/>
  <c r="S88" i="1"/>
  <c r="N124" i="1"/>
  <c r="T124" i="1" s="1"/>
  <c r="N122" i="1"/>
  <c r="C10" i="1" s="1"/>
  <c r="N120" i="1"/>
  <c r="C36" i="1" s="1"/>
  <c r="N118" i="1"/>
  <c r="C37" i="1" s="1"/>
  <c r="N116" i="1"/>
  <c r="C17" i="1" s="1"/>
  <c r="N114" i="1"/>
  <c r="C33" i="1" s="1"/>
  <c r="R112" i="1"/>
  <c r="G30" i="1" s="1"/>
  <c r="R110" i="1"/>
  <c r="G7" i="1" s="1"/>
  <c r="N110" i="1"/>
  <c r="C7" i="1" s="1"/>
  <c r="S124" i="1"/>
  <c r="S122" i="1"/>
  <c r="H10" i="1" s="1"/>
  <c r="S120" i="1"/>
  <c r="H36" i="1" s="1"/>
  <c r="S118" i="1"/>
  <c r="H37" i="1" s="1"/>
  <c r="S116" i="1"/>
  <c r="H17" i="1" s="1"/>
  <c r="S114" i="1"/>
  <c r="H33" i="1" s="1"/>
  <c r="O114" i="1"/>
  <c r="D33" i="1" s="1"/>
  <c r="S110" i="1"/>
  <c r="H7" i="1" s="1"/>
  <c r="O110" i="1"/>
  <c r="D7" i="1" s="1"/>
  <c r="Q109" i="1"/>
  <c r="F27" i="1" s="1"/>
  <c r="K106" i="1"/>
  <c r="P106" i="1"/>
  <c r="E24" i="1" s="1"/>
  <c r="B25" i="1"/>
  <c r="M109" i="1"/>
  <c r="B20" i="1"/>
  <c r="Q106" i="1"/>
  <c r="F24" i="1" s="1"/>
  <c r="M106" i="1"/>
  <c r="B23" i="1"/>
  <c r="R102" i="1"/>
  <c r="G22" i="1" s="1"/>
  <c r="N102" i="1"/>
  <c r="C22" i="1" s="1"/>
  <c r="R100" i="1"/>
  <c r="G16" i="1" s="1"/>
  <c r="N100" i="1"/>
  <c r="C16" i="1" s="1"/>
  <c r="R98" i="1"/>
  <c r="G21" i="1" s="1"/>
  <c r="N98" i="1"/>
  <c r="C21" i="1" s="1"/>
  <c r="R96" i="1"/>
  <c r="G13" i="1" s="1"/>
  <c r="N96" i="1"/>
  <c r="C13" i="1" s="1"/>
  <c r="R94" i="1"/>
  <c r="G12" i="1" s="1"/>
  <c r="N94" i="1"/>
  <c r="C12" i="1" s="1"/>
  <c r="R92" i="1"/>
  <c r="G8" i="1" s="1"/>
  <c r="N92" i="1"/>
  <c r="C8" i="1" s="1"/>
  <c r="S103" i="1"/>
  <c r="H11" i="1" s="1"/>
  <c r="O103" i="1"/>
  <c r="D11" i="1" s="1"/>
  <c r="S102" i="1"/>
  <c r="H22" i="1" s="1"/>
  <c r="O102" i="1"/>
  <c r="D22" i="1" s="1"/>
  <c r="S101" i="1"/>
  <c r="H18" i="1" s="1"/>
  <c r="O101" i="1"/>
  <c r="D18" i="1" s="1"/>
  <c r="S100" i="1"/>
  <c r="H16" i="1" s="1"/>
  <c r="O100" i="1"/>
  <c r="D16" i="1" s="1"/>
  <c r="S99" i="1"/>
  <c r="H19" i="1" s="1"/>
  <c r="O99" i="1"/>
  <c r="D19" i="1" s="1"/>
  <c r="S98" i="1"/>
  <c r="H21" i="1" s="1"/>
  <c r="O98" i="1"/>
  <c r="D21" i="1" s="1"/>
  <c r="S97" i="1"/>
  <c r="H15" i="1" s="1"/>
  <c r="O97" i="1"/>
  <c r="D15" i="1" s="1"/>
  <c r="S96" i="1"/>
  <c r="H13" i="1" s="1"/>
  <c r="O96" i="1"/>
  <c r="D13" i="1" s="1"/>
  <c r="S95" i="1"/>
  <c r="H14" i="1" s="1"/>
  <c r="O95" i="1"/>
  <c r="D14" i="1" s="1"/>
  <c r="S94" i="1"/>
  <c r="H12" i="1" s="1"/>
  <c r="O94" i="1"/>
  <c r="D12" i="1" s="1"/>
  <c r="S93" i="1"/>
  <c r="H9" i="1" s="1"/>
  <c r="O93" i="1"/>
  <c r="D9" i="1" s="1"/>
  <c r="S92" i="1"/>
  <c r="H8" i="1" s="1"/>
  <c r="O92" i="1"/>
  <c r="D8" i="1" s="1"/>
  <c r="S91" i="1"/>
  <c r="H6" i="1" s="1"/>
  <c r="O91" i="1"/>
  <c r="D6" i="1" s="1"/>
  <c r="V81" i="1"/>
  <c r="R81" i="1"/>
  <c r="N81" i="1"/>
  <c r="J81" i="1"/>
  <c r="F81" i="1"/>
  <c r="B81" i="1"/>
  <c r="U81" i="1"/>
  <c r="C81" i="1"/>
  <c r="S60" i="1"/>
  <c r="S58" i="1"/>
  <c r="P64" i="1"/>
  <c r="U52" i="1"/>
  <c r="Q52" i="1"/>
  <c r="M52" i="1"/>
  <c r="I52" i="1"/>
  <c r="E52" i="1"/>
  <c r="U62" i="1"/>
  <c r="Q62" i="1"/>
  <c r="M62" i="1"/>
  <c r="I62" i="1"/>
  <c r="E62" i="1"/>
  <c r="N61" i="1"/>
  <c r="J61" i="1"/>
  <c r="F61" i="1"/>
  <c r="B61" i="1"/>
  <c r="O60" i="1"/>
  <c r="K60" i="1"/>
  <c r="G60" i="1"/>
  <c r="C60" i="1"/>
  <c r="R59" i="1"/>
  <c r="Q58" i="1"/>
  <c r="Q63" i="1" s="1"/>
  <c r="M58" i="1"/>
  <c r="M63" i="1" s="1"/>
  <c r="I58" i="1"/>
  <c r="I63" i="1" s="1"/>
  <c r="E58" i="1"/>
  <c r="E63" i="1" s="1"/>
  <c r="H57" i="1"/>
  <c r="T62" i="1"/>
  <c r="N62" i="1"/>
  <c r="J62" i="1"/>
  <c r="F62" i="1"/>
  <c r="B62" i="1"/>
  <c r="S61" i="1"/>
  <c r="O61" i="1"/>
  <c r="K61" i="1"/>
  <c r="G61" i="1"/>
  <c r="C61" i="1"/>
  <c r="T60" i="1"/>
  <c r="P60" i="1"/>
  <c r="P63" i="1" s="1"/>
  <c r="L60" i="1"/>
  <c r="H60" i="1"/>
  <c r="D60" i="1"/>
  <c r="U59" i="1"/>
  <c r="Q59" i="1"/>
  <c r="M59" i="1"/>
  <c r="I59" i="1"/>
  <c r="E59" i="1"/>
  <c r="V58" i="1"/>
  <c r="R58" i="1"/>
  <c r="N58" i="1"/>
  <c r="N64" i="1" s="1"/>
  <c r="J58" i="1"/>
  <c r="J64" i="1" s="1"/>
  <c r="F58" i="1"/>
  <c r="B58" i="1"/>
  <c r="S57" i="1"/>
  <c r="O57" i="1"/>
  <c r="K57" i="1"/>
  <c r="G57" i="1"/>
  <c r="C57" i="1"/>
  <c r="R57" i="1"/>
  <c r="L57" i="1"/>
  <c r="F57" i="1"/>
  <c r="R124" i="1"/>
  <c r="R122" i="1"/>
  <c r="G10" i="1" s="1"/>
  <c r="R120" i="1"/>
  <c r="G36" i="1" s="1"/>
  <c r="R118" i="1"/>
  <c r="G37" i="1" s="1"/>
  <c r="R116" i="1"/>
  <c r="G17" i="1" s="1"/>
  <c r="R114" i="1"/>
  <c r="G33" i="1" s="1"/>
  <c r="N112" i="1"/>
  <c r="C30" i="1" s="1"/>
  <c r="O124" i="1"/>
  <c r="O122" i="1"/>
  <c r="D10" i="1" s="1"/>
  <c r="O120" i="1"/>
  <c r="D36" i="1" s="1"/>
  <c r="O118" i="1"/>
  <c r="D37" i="1" s="1"/>
  <c r="O116" i="1"/>
  <c r="D17" i="1" s="1"/>
  <c r="S112" i="1"/>
  <c r="H30" i="1" s="1"/>
  <c r="O112" i="1"/>
  <c r="D30" i="1" s="1"/>
  <c r="K124" i="1"/>
  <c r="P124" i="1"/>
  <c r="K123" i="1"/>
  <c r="P123" i="1"/>
  <c r="E5" i="1" s="1"/>
  <c r="K122" i="1"/>
  <c r="P122" i="1"/>
  <c r="E10" i="1" s="1"/>
  <c r="K121" i="1"/>
  <c r="P121" i="1"/>
  <c r="E28" i="1" s="1"/>
  <c r="K120" i="1"/>
  <c r="P120" i="1"/>
  <c r="E36" i="1" s="1"/>
  <c r="K119" i="1"/>
  <c r="P119" i="1"/>
  <c r="E35" i="1" s="1"/>
  <c r="K118" i="1"/>
  <c r="P118" i="1"/>
  <c r="E37" i="1" s="1"/>
  <c r="K117" i="1"/>
  <c r="P117" i="1"/>
  <c r="E32" i="1" s="1"/>
  <c r="K116" i="1"/>
  <c r="P116" i="1"/>
  <c r="E17" i="1" s="1"/>
  <c r="K115" i="1"/>
  <c r="P115" i="1"/>
  <c r="E34" i="1" s="1"/>
  <c r="K114" i="1"/>
  <c r="P114" i="1"/>
  <c r="E33" i="1" s="1"/>
  <c r="K113" i="1"/>
  <c r="P113" i="1"/>
  <c r="E31" i="1" s="1"/>
  <c r="K112" i="1"/>
  <c r="P112" i="1"/>
  <c r="E30" i="1" s="1"/>
  <c r="K111" i="1"/>
  <c r="P111" i="1"/>
  <c r="E29" i="1" s="1"/>
  <c r="K110" i="1"/>
  <c r="P110" i="1"/>
  <c r="E7" i="1" s="1"/>
  <c r="K109" i="1"/>
  <c r="P109" i="1"/>
  <c r="E27" i="1" s="1"/>
  <c r="Q124" i="1"/>
  <c r="Q123" i="1"/>
  <c r="F5" i="1" s="1"/>
  <c r="M123" i="1"/>
  <c r="Q122" i="1"/>
  <c r="F10" i="1" s="1"/>
  <c r="M122" i="1"/>
  <c r="Q121" i="1"/>
  <c r="F28" i="1" s="1"/>
  <c r="M121" i="1"/>
  <c r="Q120" i="1"/>
  <c r="F36" i="1" s="1"/>
  <c r="M120" i="1"/>
  <c r="Q119" i="1"/>
  <c r="F35" i="1" s="1"/>
  <c r="M119" i="1"/>
  <c r="Q118" i="1"/>
  <c r="F37" i="1" s="1"/>
  <c r="M118" i="1"/>
  <c r="Q117" i="1"/>
  <c r="F32" i="1" s="1"/>
  <c r="M117" i="1"/>
  <c r="Q116" i="1"/>
  <c r="F17" i="1" s="1"/>
  <c r="M116" i="1"/>
  <c r="Q115" i="1"/>
  <c r="F34" i="1" s="1"/>
  <c r="M115" i="1"/>
  <c r="Q114" i="1"/>
  <c r="F33" i="1" s="1"/>
  <c r="M114" i="1"/>
  <c r="Q113" i="1"/>
  <c r="F31" i="1" s="1"/>
  <c r="M113" i="1"/>
  <c r="Q112" i="1"/>
  <c r="F30" i="1" s="1"/>
  <c r="M112" i="1"/>
  <c r="Q111" i="1"/>
  <c r="F29" i="1" s="1"/>
  <c r="M111" i="1"/>
  <c r="Q110" i="1"/>
  <c r="F7" i="1" s="1"/>
  <c r="M110" i="1"/>
  <c r="S109" i="1"/>
  <c r="H27" i="1" s="1"/>
  <c r="O109" i="1"/>
  <c r="D27" i="1" s="1"/>
  <c r="R107" i="1"/>
  <c r="G20" i="1" s="1"/>
  <c r="N107" i="1"/>
  <c r="C20" i="1" s="1"/>
  <c r="R106" i="1"/>
  <c r="G24" i="1" s="1"/>
  <c r="N106" i="1"/>
  <c r="C24" i="1" s="1"/>
  <c r="R105" i="1"/>
  <c r="G23" i="1" s="1"/>
  <c r="N105" i="1"/>
  <c r="C23" i="1" s="1"/>
  <c r="T108" i="1"/>
  <c r="B26" i="1"/>
  <c r="S107" i="1"/>
  <c r="H20" i="1" s="1"/>
  <c r="O107" i="1"/>
  <c r="D20" i="1" s="1"/>
  <c r="S106" i="1"/>
  <c r="H24" i="1" s="1"/>
  <c r="O106" i="1"/>
  <c r="D24" i="1" s="1"/>
  <c r="S105" i="1"/>
  <c r="H23" i="1" s="1"/>
  <c r="O105" i="1"/>
  <c r="D23" i="1" s="1"/>
  <c r="K104" i="1"/>
  <c r="P104" i="1"/>
  <c r="E25" i="1" s="1"/>
  <c r="K103" i="1"/>
  <c r="P103" i="1"/>
  <c r="E11" i="1" s="1"/>
  <c r="K102" i="1"/>
  <c r="P102" i="1"/>
  <c r="E22" i="1" s="1"/>
  <c r="K101" i="1"/>
  <c r="P101" i="1"/>
  <c r="E18" i="1" s="1"/>
  <c r="K100" i="1"/>
  <c r="P100" i="1"/>
  <c r="E16" i="1" s="1"/>
  <c r="K99" i="1"/>
  <c r="P99" i="1"/>
  <c r="E19" i="1" s="1"/>
  <c r="K98" i="1"/>
  <c r="P98" i="1"/>
  <c r="E21" i="1" s="1"/>
  <c r="K97" i="1"/>
  <c r="P97" i="1"/>
  <c r="E15" i="1" s="1"/>
  <c r="K96" i="1"/>
  <c r="P96" i="1"/>
  <c r="E13" i="1" s="1"/>
  <c r="K95" i="1"/>
  <c r="P95" i="1"/>
  <c r="E14" i="1" s="1"/>
  <c r="K94" i="1"/>
  <c r="P94" i="1"/>
  <c r="E12" i="1" s="1"/>
  <c r="K93" i="1"/>
  <c r="P93" i="1"/>
  <c r="E9" i="1" s="1"/>
  <c r="K92" i="1"/>
  <c r="P92" i="1"/>
  <c r="E8" i="1" s="1"/>
  <c r="K91" i="1"/>
  <c r="P91" i="1"/>
  <c r="E6" i="1" s="1"/>
  <c r="Q103" i="1"/>
  <c r="F11" i="1" s="1"/>
  <c r="M103" i="1"/>
  <c r="Q102" i="1"/>
  <c r="F22" i="1" s="1"/>
  <c r="M102" i="1"/>
  <c r="Q101" i="1"/>
  <c r="F18" i="1" s="1"/>
  <c r="M101" i="1"/>
  <c r="Q100" i="1"/>
  <c r="F16" i="1" s="1"/>
  <c r="M100" i="1"/>
  <c r="Q99" i="1"/>
  <c r="F19" i="1" s="1"/>
  <c r="M99" i="1"/>
  <c r="Q98" i="1"/>
  <c r="F21" i="1" s="1"/>
  <c r="M98" i="1"/>
  <c r="Q97" i="1"/>
  <c r="F15" i="1" s="1"/>
  <c r="M97" i="1"/>
  <c r="Q96" i="1"/>
  <c r="F13" i="1" s="1"/>
  <c r="M96" i="1"/>
  <c r="Q95" i="1"/>
  <c r="F14" i="1" s="1"/>
  <c r="M95" i="1"/>
  <c r="Q94" i="1"/>
  <c r="F12" i="1" s="1"/>
  <c r="M94" i="1"/>
  <c r="Q93" i="1"/>
  <c r="F9" i="1" s="1"/>
  <c r="M93" i="1"/>
  <c r="Q92" i="1"/>
  <c r="F8" i="1" s="1"/>
  <c r="M92" i="1"/>
  <c r="Q91" i="1"/>
  <c r="F6" i="1" s="1"/>
  <c r="M91" i="1"/>
  <c r="B76" i="1"/>
  <c r="B83" i="1"/>
  <c r="V62" i="1"/>
  <c r="V61" i="1"/>
  <c r="W61" i="1" s="1"/>
  <c r="U60" i="1"/>
  <c r="V59" i="1"/>
  <c r="U58" i="1"/>
  <c r="U63" i="1" s="1"/>
  <c r="V57" i="1"/>
  <c r="W54" i="1"/>
  <c r="S52" i="1"/>
  <c r="O52" i="1"/>
  <c r="K52" i="1"/>
  <c r="G52" i="1"/>
  <c r="C52" i="1"/>
  <c r="B52" i="1"/>
  <c r="S62" i="1"/>
  <c r="O62" i="1"/>
  <c r="K62" i="1"/>
  <c r="G62" i="1"/>
  <c r="C62" i="1"/>
  <c r="R61" i="1"/>
  <c r="L61" i="1"/>
  <c r="H61" i="1"/>
  <c r="D61" i="1"/>
  <c r="Q60" i="1"/>
  <c r="M60" i="1"/>
  <c r="I60" i="1"/>
  <c r="E60" i="1"/>
  <c r="T59" i="1"/>
  <c r="N59" i="1"/>
  <c r="J59" i="1"/>
  <c r="F59" i="1"/>
  <c r="B59" i="1"/>
  <c r="O58" i="1"/>
  <c r="K58" i="1"/>
  <c r="G58" i="1"/>
  <c r="C58" i="1"/>
  <c r="B57" i="1"/>
  <c r="R62" i="1"/>
  <c r="L62" i="1"/>
  <c r="H62" i="1"/>
  <c r="D62" i="1"/>
  <c r="U61" i="1"/>
  <c r="Q61" i="1"/>
  <c r="M61" i="1"/>
  <c r="I61" i="1"/>
  <c r="E61" i="1"/>
  <c r="N60" i="1"/>
  <c r="J60" i="1"/>
  <c r="T58" i="1"/>
  <c r="T64" i="1" s="1"/>
  <c r="D58" i="1"/>
  <c r="D64" i="1" s="1"/>
  <c r="B63" i="1" l="1"/>
  <c r="B64" i="1"/>
  <c r="V63" i="1"/>
  <c r="V64" i="1"/>
  <c r="T91" i="1"/>
  <c r="B6" i="1"/>
  <c r="T92" i="1"/>
  <c r="B8" i="1"/>
  <c r="T93" i="1"/>
  <c r="B9" i="1"/>
  <c r="T94" i="1"/>
  <c r="B12" i="1"/>
  <c r="T95" i="1"/>
  <c r="B14" i="1"/>
  <c r="T96" i="1"/>
  <c r="B13" i="1"/>
  <c r="T97" i="1"/>
  <c r="B15" i="1"/>
  <c r="T98" i="1"/>
  <c r="B21" i="1"/>
  <c r="T99" i="1"/>
  <c r="B19" i="1"/>
  <c r="T100" i="1"/>
  <c r="B16" i="1"/>
  <c r="T101" i="1"/>
  <c r="B18" i="1"/>
  <c r="T102" i="1"/>
  <c r="B22" i="1"/>
  <c r="T103" i="1"/>
  <c r="B11" i="1"/>
  <c r="T110" i="1"/>
  <c r="B7" i="1"/>
  <c r="T111" i="1"/>
  <c r="B29" i="1"/>
  <c r="T112" i="1"/>
  <c r="B30" i="1"/>
  <c r="T113" i="1"/>
  <c r="B31" i="1"/>
  <c r="T114" i="1"/>
  <c r="B33" i="1"/>
  <c r="T115" i="1"/>
  <c r="B34" i="1"/>
  <c r="T116" i="1"/>
  <c r="B17" i="1"/>
  <c r="T117" i="1"/>
  <c r="B32" i="1"/>
  <c r="T118" i="1"/>
  <c r="B37" i="1"/>
  <c r="T119" i="1"/>
  <c r="B35" i="1"/>
  <c r="T120" i="1"/>
  <c r="B36" i="1"/>
  <c r="T121" i="1"/>
  <c r="B28" i="1"/>
  <c r="T122" i="1"/>
  <c r="B10" i="1"/>
  <c r="T123" i="1"/>
  <c r="B5" i="1"/>
  <c r="L63" i="1"/>
  <c r="L64" i="1"/>
  <c r="C64" i="1"/>
  <c r="C63" i="1"/>
  <c r="K64" i="1"/>
  <c r="K63" i="1"/>
  <c r="S64" i="1"/>
  <c r="S63" i="1"/>
  <c r="U87" i="1"/>
  <c r="U88" i="1"/>
  <c r="F88" i="1"/>
  <c r="F87" i="1"/>
  <c r="N88" i="1"/>
  <c r="N87" i="1"/>
  <c r="V88" i="1"/>
  <c r="V87" i="1"/>
  <c r="T105" i="1"/>
  <c r="T107" i="1"/>
  <c r="J63" i="1"/>
  <c r="N63" i="1"/>
  <c r="E64" i="1"/>
  <c r="I64" i="1"/>
  <c r="M64" i="1"/>
  <c r="Q64" i="1"/>
  <c r="U64" i="1"/>
  <c r="D63" i="1"/>
  <c r="T63" i="1"/>
  <c r="F63" i="1"/>
  <c r="F64" i="1"/>
  <c r="R63" i="1"/>
  <c r="R64" i="1"/>
  <c r="G64" i="1"/>
  <c r="G63" i="1"/>
  <c r="O64" i="1"/>
  <c r="O63" i="1"/>
  <c r="H63" i="1"/>
  <c r="H64" i="1"/>
  <c r="C87" i="1"/>
  <c r="C88" i="1"/>
  <c r="B88" i="1"/>
  <c r="B87" i="1"/>
  <c r="J88" i="1"/>
  <c r="J87" i="1"/>
  <c r="R88" i="1"/>
  <c r="R87" i="1"/>
  <c r="T106" i="1"/>
  <c r="B24" i="1"/>
  <c r="T109" i="1"/>
  <c r="B27" i="1"/>
  <c r="T104" i="1"/>
</calcChain>
</file>

<file path=xl/sharedStrings.xml><?xml version="1.0" encoding="utf-8"?>
<sst xmlns="http://schemas.openxmlformats.org/spreadsheetml/2006/main" count="212" uniqueCount="105">
  <si>
    <t>Coal and lignite</t>
  </si>
  <si>
    <t>Oil</t>
  </si>
  <si>
    <t>Gas</t>
  </si>
  <si>
    <t>Nuclear</t>
  </si>
  <si>
    <t>Renewables</t>
  </si>
  <si>
    <t>Industrial waste</t>
  </si>
  <si>
    <t>Imports-exports of electricity</t>
  </si>
  <si>
    <t>Primary energy consumption (thousand TOE)</t>
  </si>
  <si>
    <t xml:space="preserve">EEA </t>
  </si>
  <si>
    <t>EU-27</t>
  </si>
  <si>
    <t>Austria</t>
  </si>
  <si>
    <t>Belgium</t>
  </si>
  <si>
    <t>Bulgaria</t>
  </si>
  <si>
    <t>Switzerland</t>
  </si>
  <si>
    <t>Cyprus</t>
  </si>
  <si>
    <t>Czech Republic</t>
  </si>
  <si>
    <t>Germany</t>
  </si>
  <si>
    <t>Denmark</t>
  </si>
  <si>
    <t>Estonia</t>
  </si>
  <si>
    <t>Spain</t>
  </si>
  <si>
    <t>Finland</t>
  </si>
  <si>
    <t>France</t>
  </si>
  <si>
    <t>Greece</t>
  </si>
  <si>
    <t>Hungary</t>
  </si>
  <si>
    <t>Ireland</t>
  </si>
  <si>
    <t>Italy</t>
  </si>
  <si>
    <t>Lithuania</t>
  </si>
  <si>
    <t>Luxembourg</t>
  </si>
  <si>
    <t>Latvia</t>
  </si>
  <si>
    <t>Malta</t>
  </si>
  <si>
    <t>Netherlands</t>
  </si>
  <si>
    <t>Norway</t>
  </si>
  <si>
    <t>Poland</t>
  </si>
  <si>
    <t>Source: Eurostat.</t>
  </si>
  <si>
    <t>Portugal</t>
  </si>
  <si>
    <t>Romania</t>
  </si>
  <si>
    <t>Sweden</t>
  </si>
  <si>
    <t>Slovenia</t>
  </si>
  <si>
    <t>Slovakia</t>
  </si>
  <si>
    <t>Turkey</t>
  </si>
  <si>
    <t>Iceland</t>
  </si>
  <si>
    <t>UK</t>
  </si>
  <si>
    <t>Note: TOE refers to tonnes of oil equivalents.</t>
  </si>
  <si>
    <t>Mtoe</t>
  </si>
  <si>
    <t>2005-2010</t>
  </si>
  <si>
    <t>1990-2010</t>
  </si>
  <si>
    <t>1990-1994</t>
  </si>
  <si>
    <t>1994-2004</t>
  </si>
  <si>
    <t>2005-2009</t>
  </si>
  <si>
    <t>1994-2009</t>
  </si>
  <si>
    <t>%/an</t>
  </si>
  <si>
    <t>Other (industrial waste, net electricity imports)</t>
  </si>
  <si>
    <t>Total (as reported)</t>
  </si>
  <si>
    <t>Total (for shares)</t>
  </si>
  <si>
    <t>Sum check (control)</t>
  </si>
  <si>
    <t>%/year</t>
  </si>
  <si>
    <t>Growth in fossil fuel 2009-2010</t>
  </si>
  <si>
    <t>Annual fall in gas consumption since 2005</t>
  </si>
  <si>
    <t>Increase in renewables since 2002</t>
  </si>
  <si>
    <t>Annual growth in renewables since 2002 - 2005</t>
  </si>
  <si>
    <t>Annual growth in renewables since 2005</t>
  </si>
  <si>
    <t>Nuclear increase 1990-2004</t>
  </si>
  <si>
    <t>Nuclear fall 2004-2009</t>
  </si>
  <si>
    <t>Annual increase in coal 2005-207</t>
  </si>
  <si>
    <t>Fossil fuels</t>
  </si>
  <si>
    <t>Shares in %</t>
  </si>
  <si>
    <t>Sum check</t>
  </si>
  <si>
    <t>Non EU-27 EEA-32 countries</t>
  </si>
  <si>
    <t>Total</t>
  </si>
  <si>
    <t>Sum</t>
  </si>
  <si>
    <t>Residual</t>
  </si>
  <si>
    <t>Check</t>
  </si>
  <si>
    <t>European Union (27 countries)</t>
  </si>
  <si>
    <t>be Belgium</t>
  </si>
  <si>
    <t>bg Bulgaria</t>
  </si>
  <si>
    <t>cz Czech Republic</t>
  </si>
  <si>
    <t>dk Denmark</t>
  </si>
  <si>
    <t>de Germany</t>
  </si>
  <si>
    <t>ee Estonia</t>
  </si>
  <si>
    <t>ie Ireland</t>
  </si>
  <si>
    <t>gr Greece</t>
  </si>
  <si>
    <t>es Spain</t>
  </si>
  <si>
    <t>fr France</t>
  </si>
  <si>
    <t>it Italy</t>
  </si>
  <si>
    <t>cy Cyprus</t>
  </si>
  <si>
    <t>lv Latvia</t>
  </si>
  <si>
    <t>lt Lithuania</t>
  </si>
  <si>
    <t xml:space="preserve">lu Luxembourg </t>
  </si>
  <si>
    <t>hu Hungary</t>
  </si>
  <si>
    <t>mt Malta</t>
  </si>
  <si>
    <t>nl Netherlands</t>
  </si>
  <si>
    <t>at Austria</t>
  </si>
  <si>
    <t>pl Poland</t>
  </si>
  <si>
    <t>pt Portugal</t>
  </si>
  <si>
    <t>ro Romania</t>
  </si>
  <si>
    <t>si Slovenia</t>
  </si>
  <si>
    <t>sk Slovakia</t>
  </si>
  <si>
    <t>fi Finland</t>
  </si>
  <si>
    <t>se Sweden</t>
  </si>
  <si>
    <t>uk United Kingdom</t>
  </si>
  <si>
    <t>tr Turkey</t>
  </si>
  <si>
    <t>no Norway</t>
  </si>
  <si>
    <t>ch Switzerland</t>
  </si>
  <si>
    <t>EEA</t>
  </si>
  <si>
    <t>non EU 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</si>
</sst>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.0%"/>
    <numFmt numFmtId="166" formatCode="0.000"/>
    <numFmt numFmtId="167" formatCode="0.00000000000000%"/>
    <numFmt numFmtId="168" formatCode="_(* #,##0_);_(* \(#,##0\);_(* &quot;-&quot;_);_(@_)"/>
    <numFmt numFmtId="169" formatCode="_(&quot;$&quot;* #,##0_);_(&quot;$&quot;* \(#,##0\);_(&quot;$&quot;* &quot;-&quot;_);_(@_)"/>
    <numFmt numFmtId="170" formatCode="_-[$€]* #,##0.00_-;\-[$€]* #,##0.00_-;_-[$€]* &quot;-&quot;??_-;_-@_-"/>
    <numFmt numFmtId="171" formatCode="General_)"/>
  </numFmts>
  <fonts count="22" x14ac:knownFonts="1">
    <font>
      <sz val="10"/>
      <name val="Arial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u/>
      <sz val="12"/>
      <color indexed="12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10"/>
      <color indexed="12"/>
      <name val="Arial"/>
      <family val="2"/>
    </font>
    <font>
      <b/>
      <sz val="9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Times New Roman"/>
      <family val="1"/>
    </font>
    <font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5">
    <xf numFmtId="0" fontId="0" fillId="0" borderId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4" fontId="18" fillId="0" borderId="16" applyFill="0" applyBorder="0" applyProtection="0">
      <alignment horizontal="right" vertical="center"/>
    </xf>
    <xf numFmtId="9" fontId="3" fillId="0" borderId="0" applyFont="0" applyFill="0" applyBorder="0" applyAlignment="0" applyProtection="0"/>
    <xf numFmtId="0" fontId="3" fillId="0" borderId="0"/>
  </cellStyleXfs>
  <cellXfs count="96">
    <xf numFmtId="0" fontId="0" fillId="0" borderId="0" xfId="0"/>
    <xf numFmtId="0" fontId="0" fillId="0" borderId="0" xfId="0" applyFill="1"/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3" xfId="0" applyFont="1" applyFill="1" applyBorder="1"/>
    <xf numFmtId="164" fontId="1" fillId="2" borderId="2" xfId="0" applyNumberFormat="1" applyFont="1" applyFill="1" applyBorder="1" applyAlignment="1">
      <alignment horizontal="center"/>
    </xf>
    <xf numFmtId="0" fontId="1" fillId="2" borderId="4" xfId="0" applyFont="1" applyFill="1" applyBorder="1"/>
    <xf numFmtId="164" fontId="1" fillId="2" borderId="5" xfId="0" applyNumberFormat="1" applyFont="1" applyFill="1" applyBorder="1" applyAlignment="1">
      <alignment horizontal="center"/>
    </xf>
    <xf numFmtId="0" fontId="0" fillId="0" borderId="6" xfId="0" applyBorder="1"/>
    <xf numFmtId="164" fontId="3" fillId="0" borderId="6" xfId="0" applyNumberFormat="1" applyFont="1" applyBorder="1" applyAlignment="1">
      <alignment horizontal="center"/>
    </xf>
    <xf numFmtId="0" fontId="1" fillId="0" borderId="7" xfId="0" applyFont="1" applyFill="1" applyBorder="1"/>
    <xf numFmtId="0" fontId="1" fillId="0" borderId="0" xfId="0" applyFont="1" applyFill="1"/>
    <xf numFmtId="0" fontId="3" fillId="0" borderId="0" xfId="0" applyFont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3" fillId="0" borderId="9" xfId="0" applyFont="1" applyBorder="1"/>
    <xf numFmtId="164" fontId="3" fillId="0" borderId="5" xfId="0" applyNumberFormat="1" applyFont="1" applyBorder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Border="1" applyAlignment="1">
      <alignment horizontal="center"/>
    </xf>
    <xf numFmtId="165" fontId="0" fillId="0" borderId="0" xfId="1" applyNumberFormat="1" applyFont="1"/>
    <xf numFmtId="0" fontId="4" fillId="0" borderId="0" xfId="0" applyFont="1"/>
    <xf numFmtId="0" fontId="5" fillId="3" borderId="10" xfId="0" applyFont="1" applyFill="1" applyBorder="1"/>
    <xf numFmtId="0" fontId="5" fillId="3" borderId="11" xfId="0" applyFont="1" applyFill="1" applyBorder="1"/>
    <xf numFmtId="0" fontId="6" fillId="0" borderId="12" xfId="0" applyFont="1" applyBorder="1"/>
    <xf numFmtId="0" fontId="6" fillId="0" borderId="12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7" fillId="0" borderId="0" xfId="0" applyFont="1" applyFill="1"/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6" fillId="0" borderId="16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1" fillId="4" borderId="0" xfId="0" applyFont="1" applyFill="1"/>
    <xf numFmtId="1" fontId="1" fillId="4" borderId="0" xfId="0" applyNumberFormat="1" applyFont="1" applyFill="1"/>
    <xf numFmtId="165" fontId="5" fillId="3" borderId="15" xfId="1" applyNumberFormat="1" applyFont="1" applyFill="1" applyBorder="1"/>
    <xf numFmtId="165" fontId="5" fillId="3" borderId="16" xfId="1" applyNumberFormat="1" applyFont="1" applyFill="1" applyBorder="1"/>
    <xf numFmtId="165" fontId="6" fillId="0" borderId="16" xfId="1" applyNumberFormat="1" applyFont="1" applyBorder="1"/>
    <xf numFmtId="165" fontId="6" fillId="0" borderId="17" xfId="1" applyNumberFormat="1" applyFont="1" applyBorder="1"/>
    <xf numFmtId="165" fontId="6" fillId="0" borderId="18" xfId="1" applyNumberFormat="1" applyFont="1" applyBorder="1"/>
    <xf numFmtId="165" fontId="5" fillId="3" borderId="19" xfId="1" applyNumberFormat="1" applyFont="1" applyFill="1" applyBorder="1"/>
    <xf numFmtId="165" fontId="5" fillId="3" borderId="20" xfId="1" applyNumberFormat="1" applyFont="1" applyFill="1" applyBorder="1"/>
    <xf numFmtId="165" fontId="6" fillId="0" borderId="20" xfId="1" applyNumberFormat="1" applyFont="1" applyBorder="1"/>
    <xf numFmtId="165" fontId="6" fillId="0" borderId="21" xfId="1" applyNumberFormat="1" applyFont="1" applyBorder="1"/>
    <xf numFmtId="165" fontId="6" fillId="0" borderId="22" xfId="1" applyNumberFormat="1" applyFont="1" applyBorder="1"/>
    <xf numFmtId="9" fontId="1" fillId="4" borderId="0" xfId="1" applyFont="1" applyFill="1"/>
    <xf numFmtId="0" fontId="9" fillId="5" borderId="0" xfId="0" applyFont="1" applyFill="1"/>
    <xf numFmtId="166" fontId="9" fillId="5" borderId="0" xfId="0" applyNumberFormat="1" applyFont="1" applyFill="1"/>
    <xf numFmtId="165" fontId="9" fillId="5" borderId="0" xfId="1" applyNumberFormat="1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1" fontId="9" fillId="0" borderId="0" xfId="0" applyNumberFormat="1" applyFont="1" applyFill="1"/>
    <xf numFmtId="165" fontId="12" fillId="0" borderId="0" xfId="1" applyNumberFormat="1" applyFont="1" applyFill="1"/>
    <xf numFmtId="9" fontId="0" fillId="0" borderId="0" xfId="1" applyFont="1"/>
    <xf numFmtId="9" fontId="0" fillId="0" borderId="0" xfId="1" applyNumberFormat="1" applyFont="1"/>
    <xf numFmtId="0" fontId="12" fillId="0" borderId="0" xfId="0" applyFont="1" applyFill="1"/>
    <xf numFmtId="166" fontId="1" fillId="0" borderId="0" xfId="0" applyNumberFormat="1" applyFont="1" applyFill="1"/>
    <xf numFmtId="0" fontId="0" fillId="0" borderId="0" xfId="0" applyNumberFormat="1" applyFont="1" applyFill="1" applyBorder="1" applyAlignment="1"/>
    <xf numFmtId="0" fontId="3" fillId="0" borderId="0" xfId="0" applyFont="1" applyFill="1"/>
    <xf numFmtId="0" fontId="13" fillId="0" borderId="0" xfId="0" applyFont="1" applyFill="1"/>
    <xf numFmtId="165" fontId="0" fillId="0" borderId="0" xfId="1" applyNumberFormat="1" applyFont="1" applyFill="1"/>
    <xf numFmtId="165" fontId="1" fillId="4" borderId="0" xfId="1" applyNumberFormat="1" applyFont="1" applyFill="1"/>
    <xf numFmtId="165" fontId="0" fillId="0" borderId="0" xfId="0" applyNumberFormat="1"/>
    <xf numFmtId="167" fontId="0" fillId="0" borderId="0" xfId="0" applyNumberFormat="1"/>
    <xf numFmtId="9" fontId="1" fillId="4" borderId="0" xfId="1" applyNumberFormat="1" applyFont="1" applyFill="1"/>
    <xf numFmtId="0" fontId="14" fillId="3" borderId="10" xfId="0" applyFont="1" applyFill="1" applyBorder="1"/>
    <xf numFmtId="0" fontId="14" fillId="3" borderId="11" xfId="0" applyFont="1" applyFill="1" applyBorder="1"/>
    <xf numFmtId="0" fontId="8" fillId="0" borderId="12" xfId="0" applyFont="1" applyBorder="1"/>
    <xf numFmtId="0" fontId="8" fillId="0" borderId="12" xfId="0" applyFont="1" applyFill="1" applyBorder="1"/>
    <xf numFmtId="0" fontId="8" fillId="0" borderId="13" xfId="0" applyFont="1" applyFill="1" applyBorder="1"/>
    <xf numFmtId="0" fontId="8" fillId="0" borderId="14" xfId="0" applyFont="1" applyFill="1" applyBorder="1"/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right" wrapText="1"/>
    </xf>
    <xf numFmtId="0" fontId="15" fillId="6" borderId="16" xfId="0" applyFont="1" applyFill="1" applyBorder="1" applyAlignment="1">
      <alignment horizontal="center"/>
    </xf>
    <xf numFmtId="3" fontId="3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 applyFill="1"/>
    <xf numFmtId="164" fontId="1" fillId="4" borderId="0" xfId="0" applyNumberFormat="1" applyFont="1" applyFill="1" applyAlignment="1">
      <alignment horizontal="center"/>
    </xf>
    <xf numFmtId="166" fontId="1" fillId="4" borderId="0" xfId="0" applyNumberFormat="1" applyFont="1" applyFill="1"/>
    <xf numFmtId="0" fontId="15" fillId="6" borderId="16" xfId="0" applyNumberFormat="1" applyFont="1" applyFill="1" applyBorder="1" applyAlignment="1">
      <alignment horizontal="center" shrinkToFit="1"/>
    </xf>
    <xf numFmtId="164" fontId="16" fillId="4" borderId="0" xfId="0" applyNumberFormat="1" applyFont="1" applyFill="1" applyAlignment="1">
      <alignment horizontal="center"/>
    </xf>
    <xf numFmtId="0" fontId="0" fillId="7" borderId="23" xfId="0" applyNumberFormat="1" applyFont="1" applyFill="1" applyBorder="1" applyAlignment="1">
      <alignment horizontal="center" shrinkToFit="1"/>
    </xf>
    <xf numFmtId="0" fontId="0" fillId="7" borderId="24" xfId="0" applyNumberFormat="1" applyFont="1" applyFill="1" applyBorder="1" applyAlignment="1">
      <alignment horizontal="center" shrinkToFit="1"/>
    </xf>
    <xf numFmtId="0" fontId="0" fillId="7" borderId="24" xfId="0" applyNumberFormat="1" applyFill="1" applyBorder="1" applyAlignment="1">
      <alignment horizontal="center" shrinkToFit="1"/>
    </xf>
    <xf numFmtId="0" fontId="0" fillId="7" borderId="25" xfId="0" applyNumberFormat="1" applyFont="1" applyFill="1" applyBorder="1" applyAlignment="1">
      <alignment horizontal="center" shrinkToFit="1"/>
    </xf>
    <xf numFmtId="0" fontId="3" fillId="7" borderId="24" xfId="0" applyNumberFormat="1" applyFont="1" applyFill="1" applyBorder="1" applyAlignment="1">
      <alignment horizontal="center" shrinkToFit="1"/>
    </xf>
  </cellXfs>
  <cellStyles count="15">
    <cellStyle name="Comma [0] 2" xfId="2"/>
    <cellStyle name="Currency [0] 2" xfId="3"/>
    <cellStyle name="Euro" xfId="4"/>
    <cellStyle name="Euro 2" xfId="5"/>
    <cellStyle name="Normal" xfId="0" builtinId="0"/>
    <cellStyle name="Normal 2" xfId="6"/>
    <cellStyle name="Normal 3" xfId="7"/>
    <cellStyle name="Normal 4" xfId="8"/>
    <cellStyle name="Normal 4 2" xfId="9"/>
    <cellStyle name="Normal 5" xfId="10"/>
    <cellStyle name="Normal 7" xfId="11"/>
    <cellStyle name="Normal GHG Numbers (0.00)" xfId="12"/>
    <cellStyle name="Percent" xfId="1" builtinId="5"/>
    <cellStyle name="Pourcentage 2" xfId="13"/>
    <cellStyle name="Standaard_Blad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0478152428353"/>
          <c:y val="5.6560370898519591E-2"/>
          <c:w val="0.73267853409651285"/>
          <c:h val="0.73690095824636093"/>
        </c:manualLayout>
      </c:layout>
      <c:areaChart>
        <c:grouping val="stacked"/>
        <c:varyColors val="0"/>
        <c:ser>
          <c:idx val="1"/>
          <c:order val="0"/>
          <c:tx>
            <c:strRef>
              <c:f>'graph1 primary cons by fuel'!$A$44</c:f>
              <c:strCache>
                <c:ptCount val="1"/>
                <c:pt idx="0">
                  <c:v>Coal and lignite</c:v>
                </c:pt>
              </c:strCache>
            </c:strRef>
          </c:tx>
          <c:spPr>
            <a:solidFill>
              <a:srgbClr val="0000FF"/>
            </a:solidFill>
            <a:ln w="6350">
              <a:solidFill>
                <a:schemeClr val="tx1"/>
              </a:solidFill>
              <a:prstDash val="solid"/>
            </a:ln>
          </c:spPr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fuel'!$B$44:$V$44</c:f>
              <c:numCache>
                <c:formatCode>0</c:formatCode>
                <c:ptCount val="21"/>
                <c:pt idx="0">
                  <c:v>453.43099999999998</c:v>
                </c:pt>
                <c:pt idx="1">
                  <c:v>432.512</c:v>
                </c:pt>
                <c:pt idx="2">
                  <c:v>403.79199999999997</c:v>
                </c:pt>
                <c:pt idx="3">
                  <c:v>379.01499999999999</c:v>
                </c:pt>
                <c:pt idx="4">
                  <c:v>369.73</c:v>
                </c:pt>
                <c:pt idx="5">
                  <c:v>364.71</c:v>
                </c:pt>
                <c:pt idx="6">
                  <c:v>361.971</c:v>
                </c:pt>
                <c:pt idx="7">
                  <c:v>348.92899999999997</c:v>
                </c:pt>
                <c:pt idx="8">
                  <c:v>332.97199999999998</c:v>
                </c:pt>
                <c:pt idx="9">
                  <c:v>313.15600000000001</c:v>
                </c:pt>
                <c:pt idx="10">
                  <c:v>320.84500000000003</c:v>
                </c:pt>
                <c:pt idx="11">
                  <c:v>322.72399999999999</c:v>
                </c:pt>
                <c:pt idx="12">
                  <c:v>319.726</c:v>
                </c:pt>
                <c:pt idx="13">
                  <c:v>330.05099999999999</c:v>
                </c:pt>
                <c:pt idx="14">
                  <c:v>327.15899999999999</c:v>
                </c:pt>
                <c:pt idx="15">
                  <c:v>317.303</c:v>
                </c:pt>
                <c:pt idx="16">
                  <c:v>325.30500000000001</c:v>
                </c:pt>
                <c:pt idx="17">
                  <c:v>328.70699999999999</c:v>
                </c:pt>
                <c:pt idx="18">
                  <c:v>305.51799999999997</c:v>
                </c:pt>
                <c:pt idx="19">
                  <c:v>267.91800000000001</c:v>
                </c:pt>
                <c:pt idx="20">
                  <c:v>279.97000000000003</c:v>
                </c:pt>
              </c:numCache>
            </c:numRef>
          </c:val>
        </c:ser>
        <c:ser>
          <c:idx val="2"/>
          <c:order val="1"/>
          <c:tx>
            <c:strRef>
              <c:f>'graph1 primary cons by fuel'!$A$45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366FF"/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fuel'!$B$45:$V$45</c:f>
              <c:numCache>
                <c:formatCode>0</c:formatCode>
                <c:ptCount val="21"/>
                <c:pt idx="0">
                  <c:v>632.93499999999995</c:v>
                </c:pt>
                <c:pt idx="1">
                  <c:v>639.63099999999997</c:v>
                </c:pt>
                <c:pt idx="2">
                  <c:v>636.77099999999996</c:v>
                </c:pt>
                <c:pt idx="3">
                  <c:v>635.947</c:v>
                </c:pt>
                <c:pt idx="4">
                  <c:v>640.56799999999998</c:v>
                </c:pt>
                <c:pt idx="5">
                  <c:v>651.90599999999995</c:v>
                </c:pt>
                <c:pt idx="6">
                  <c:v>664.779</c:v>
                </c:pt>
                <c:pt idx="7">
                  <c:v>663.048</c:v>
                </c:pt>
                <c:pt idx="8">
                  <c:v>678.39499999999998</c:v>
                </c:pt>
                <c:pt idx="9">
                  <c:v>671.21500000000003</c:v>
                </c:pt>
                <c:pt idx="10">
                  <c:v>661.154</c:v>
                </c:pt>
                <c:pt idx="11">
                  <c:v>676.221</c:v>
                </c:pt>
                <c:pt idx="12">
                  <c:v>671.18</c:v>
                </c:pt>
                <c:pt idx="13">
                  <c:v>675.20500000000004</c:v>
                </c:pt>
                <c:pt idx="14">
                  <c:v>678.529</c:v>
                </c:pt>
                <c:pt idx="15">
                  <c:v>679.346</c:v>
                </c:pt>
                <c:pt idx="16">
                  <c:v>675.11099999999999</c:v>
                </c:pt>
                <c:pt idx="17">
                  <c:v>661.30499999999995</c:v>
                </c:pt>
                <c:pt idx="18">
                  <c:v>657.19299999999998</c:v>
                </c:pt>
                <c:pt idx="19">
                  <c:v>623.15899999999999</c:v>
                </c:pt>
                <c:pt idx="20">
                  <c:v>617.09400000000005</c:v>
                </c:pt>
              </c:numCache>
            </c:numRef>
          </c:val>
        </c:ser>
        <c:ser>
          <c:idx val="0"/>
          <c:order val="2"/>
          <c:tx>
            <c:strRef>
              <c:f>'graph1 primary cons by fuel'!$A$46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00CCFF"/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fuel'!$B$46:$V$46</c:f>
              <c:numCache>
                <c:formatCode>0</c:formatCode>
                <c:ptCount val="21"/>
                <c:pt idx="0">
                  <c:v>295.93400000000003</c:v>
                </c:pt>
                <c:pt idx="1">
                  <c:v>305.41699999999997</c:v>
                </c:pt>
                <c:pt idx="2">
                  <c:v>296.55900000000003</c:v>
                </c:pt>
                <c:pt idx="3">
                  <c:v>307.83100000000002</c:v>
                </c:pt>
                <c:pt idx="4">
                  <c:v>307.58600000000001</c:v>
                </c:pt>
                <c:pt idx="5">
                  <c:v>334.14100000000002</c:v>
                </c:pt>
                <c:pt idx="6">
                  <c:v>367.69200000000001</c:v>
                </c:pt>
                <c:pt idx="7">
                  <c:v>359.84</c:v>
                </c:pt>
                <c:pt idx="8">
                  <c:v>371.40300000000002</c:v>
                </c:pt>
                <c:pt idx="9">
                  <c:v>382.79399999999998</c:v>
                </c:pt>
                <c:pt idx="10">
                  <c:v>393.935</c:v>
                </c:pt>
                <c:pt idx="11">
                  <c:v>404.04700000000003</c:v>
                </c:pt>
                <c:pt idx="12">
                  <c:v>405.49799999999999</c:v>
                </c:pt>
                <c:pt idx="13">
                  <c:v>425.596</c:v>
                </c:pt>
                <c:pt idx="14">
                  <c:v>435.46899999999999</c:v>
                </c:pt>
                <c:pt idx="15">
                  <c:v>446.00299999999999</c:v>
                </c:pt>
                <c:pt idx="16">
                  <c:v>438.50599999999997</c:v>
                </c:pt>
                <c:pt idx="17">
                  <c:v>432.96300000000002</c:v>
                </c:pt>
                <c:pt idx="18">
                  <c:v>441.01</c:v>
                </c:pt>
                <c:pt idx="19">
                  <c:v>416.96199999999999</c:v>
                </c:pt>
                <c:pt idx="20">
                  <c:v>441.79599999999999</c:v>
                </c:pt>
              </c:numCache>
            </c:numRef>
          </c:val>
        </c:ser>
        <c:ser>
          <c:idx val="3"/>
          <c:order val="3"/>
          <c:tx>
            <c:strRef>
              <c:f>'graph1 primary cons by fuel'!$A$47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CCFFFF"/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fuel'!$B$47:$V$47</c:f>
              <c:numCache>
                <c:formatCode>0</c:formatCode>
                <c:ptCount val="21"/>
                <c:pt idx="0">
                  <c:v>205.20500000000001</c:v>
                </c:pt>
                <c:pt idx="1">
                  <c:v>211.54</c:v>
                </c:pt>
                <c:pt idx="2">
                  <c:v>213.494</c:v>
                </c:pt>
                <c:pt idx="3">
                  <c:v>222.483</c:v>
                </c:pt>
                <c:pt idx="4">
                  <c:v>221.59100000000001</c:v>
                </c:pt>
                <c:pt idx="5">
                  <c:v>227.30099999999999</c:v>
                </c:pt>
                <c:pt idx="6">
                  <c:v>238.95400000000001</c:v>
                </c:pt>
                <c:pt idx="7">
                  <c:v>241.96600000000001</c:v>
                </c:pt>
                <c:pt idx="8">
                  <c:v>240.71600000000001</c:v>
                </c:pt>
                <c:pt idx="9">
                  <c:v>243.43100000000001</c:v>
                </c:pt>
                <c:pt idx="10">
                  <c:v>243.84100000000001</c:v>
                </c:pt>
                <c:pt idx="11">
                  <c:v>252.66499999999999</c:v>
                </c:pt>
                <c:pt idx="12">
                  <c:v>255.55600000000001</c:v>
                </c:pt>
                <c:pt idx="13">
                  <c:v>257.017</c:v>
                </c:pt>
                <c:pt idx="14">
                  <c:v>260.286</c:v>
                </c:pt>
                <c:pt idx="15">
                  <c:v>257.51600000000002</c:v>
                </c:pt>
                <c:pt idx="16">
                  <c:v>255.499</c:v>
                </c:pt>
                <c:pt idx="17">
                  <c:v>241.41</c:v>
                </c:pt>
                <c:pt idx="18">
                  <c:v>241.90899999999999</c:v>
                </c:pt>
                <c:pt idx="19">
                  <c:v>230.767</c:v>
                </c:pt>
                <c:pt idx="20">
                  <c:v>236.56299999999999</c:v>
                </c:pt>
              </c:numCache>
            </c:numRef>
          </c:val>
        </c:ser>
        <c:ser>
          <c:idx val="4"/>
          <c:order val="4"/>
          <c:tx>
            <c:strRef>
              <c:f>'graph1 primary cons by fuel'!$A$48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0">
              <a:solidFill>
                <a:srgbClr val="000000"/>
              </a:solidFill>
              <a:prstDash val="solid"/>
            </a:ln>
          </c:spPr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fuel'!$B$48:$V$48</c:f>
              <c:numCache>
                <c:formatCode>0</c:formatCode>
                <c:ptCount val="21"/>
                <c:pt idx="0">
                  <c:v>70.724000000000004</c:v>
                </c:pt>
                <c:pt idx="1">
                  <c:v>73.144999999999996</c:v>
                </c:pt>
                <c:pt idx="2">
                  <c:v>75.278000000000006</c:v>
                </c:pt>
                <c:pt idx="3">
                  <c:v>79.778999999999996</c:v>
                </c:pt>
                <c:pt idx="4">
                  <c:v>80.798000000000002</c:v>
                </c:pt>
                <c:pt idx="5">
                  <c:v>82.92</c:v>
                </c:pt>
                <c:pt idx="6">
                  <c:v>86.41</c:v>
                </c:pt>
                <c:pt idx="7">
                  <c:v>89.95</c:v>
                </c:pt>
                <c:pt idx="8">
                  <c:v>92.509</c:v>
                </c:pt>
                <c:pt idx="9">
                  <c:v>92.765000000000001</c:v>
                </c:pt>
                <c:pt idx="10">
                  <c:v>96.98</c:v>
                </c:pt>
                <c:pt idx="11">
                  <c:v>99.984999999999999</c:v>
                </c:pt>
                <c:pt idx="12">
                  <c:v>97.772999999999996</c:v>
                </c:pt>
                <c:pt idx="13">
                  <c:v>103.952</c:v>
                </c:pt>
                <c:pt idx="14">
                  <c:v>111.60899999999999</c:v>
                </c:pt>
                <c:pt idx="15">
                  <c:v>116.038</c:v>
                </c:pt>
                <c:pt idx="16">
                  <c:v>123.416</c:v>
                </c:pt>
                <c:pt idx="17">
                  <c:v>134.11699999999999</c:v>
                </c:pt>
                <c:pt idx="18">
                  <c:v>143.774</c:v>
                </c:pt>
                <c:pt idx="19">
                  <c:v>152.72900000000001</c:v>
                </c:pt>
                <c:pt idx="20">
                  <c:v>172.142</c:v>
                </c:pt>
              </c:numCache>
            </c:numRef>
          </c:val>
        </c:ser>
        <c:ser>
          <c:idx val="5"/>
          <c:order val="5"/>
          <c:tx>
            <c:strRef>
              <c:f>'graph1 primary cons by fuel'!$A$49</c:f>
              <c:strCache>
                <c:ptCount val="1"/>
                <c:pt idx="0">
                  <c:v>Other (industrial waste, net electricity imports)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fuel'!$B$49:$V$49</c:f>
              <c:numCache>
                <c:formatCode>0</c:formatCode>
                <c:ptCount val="21"/>
                <c:pt idx="0">
                  <c:v>5.0890000000000004</c:v>
                </c:pt>
                <c:pt idx="1">
                  <c:v>3.1240000000000001</c:v>
                </c:pt>
                <c:pt idx="2">
                  <c:v>3.9369999999999998</c:v>
                </c:pt>
                <c:pt idx="3">
                  <c:v>3.9249999999999998</c:v>
                </c:pt>
                <c:pt idx="4">
                  <c:v>4.0019999999999998</c:v>
                </c:pt>
                <c:pt idx="5">
                  <c:v>4.5380000000000003</c:v>
                </c:pt>
                <c:pt idx="6">
                  <c:v>2.6419999999999999</c:v>
                </c:pt>
                <c:pt idx="7">
                  <c:v>3.129</c:v>
                </c:pt>
                <c:pt idx="8">
                  <c:v>2.8250000000000002</c:v>
                </c:pt>
                <c:pt idx="9">
                  <c:v>3.677</c:v>
                </c:pt>
                <c:pt idx="10">
                  <c:v>4.5010000000000003</c:v>
                </c:pt>
                <c:pt idx="11">
                  <c:v>3.9380000000000002</c:v>
                </c:pt>
                <c:pt idx="12">
                  <c:v>4.5359999999999996</c:v>
                </c:pt>
                <c:pt idx="13">
                  <c:v>3.008</c:v>
                </c:pt>
                <c:pt idx="14">
                  <c:v>2.637</c:v>
                </c:pt>
                <c:pt idx="15">
                  <c:v>2.9649999999999999</c:v>
                </c:pt>
                <c:pt idx="16">
                  <c:v>2.3250000000000002</c:v>
                </c:pt>
                <c:pt idx="17">
                  <c:v>3.347</c:v>
                </c:pt>
                <c:pt idx="18">
                  <c:v>3.637</c:v>
                </c:pt>
                <c:pt idx="19">
                  <c:v>4.7229999999999999</c:v>
                </c:pt>
                <c:pt idx="20">
                  <c:v>4.0220000000000002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26496"/>
        <c:axId val="192028032"/>
      </c:areaChart>
      <c:catAx>
        <c:axId val="19202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0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02803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/>
                  <a:t>Million tonnes of oil equivalents</a:t>
                </a:r>
              </a:p>
            </c:rich>
          </c:tx>
          <c:layout>
            <c:manualLayout>
              <c:xMode val="edge"/>
              <c:yMode val="edge"/>
              <c:x val="2.5129208672237537E-2"/>
              <c:y val="0.188214872749831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0264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Primary energy consumption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'graph1 primary cons by fuel'!$A$50</c:f>
              <c:strCache>
                <c:ptCount val="1"/>
                <c:pt idx="0">
                  <c:v>Total (as reported)</c:v>
                </c:pt>
              </c:strCache>
            </c:strRef>
          </c:tx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fuel'!$B$50:$V$50</c:f>
              <c:numCache>
                <c:formatCode>0</c:formatCode>
                <c:ptCount val="21"/>
                <c:pt idx="0">
                  <c:v>1665.287</c:v>
                </c:pt>
                <c:pt idx="1">
                  <c:v>1667.42</c:v>
                </c:pt>
                <c:pt idx="2">
                  <c:v>1631.9469999999999</c:v>
                </c:pt>
                <c:pt idx="3">
                  <c:v>1631.1990000000001</c:v>
                </c:pt>
                <c:pt idx="4">
                  <c:v>1626.566</c:v>
                </c:pt>
                <c:pt idx="5">
                  <c:v>1668.106</c:v>
                </c:pt>
                <c:pt idx="6">
                  <c:v>1725.2750000000001</c:v>
                </c:pt>
                <c:pt idx="7">
                  <c:v>1709.8689999999999</c:v>
                </c:pt>
                <c:pt idx="8">
                  <c:v>1721.9829999999999</c:v>
                </c:pt>
                <c:pt idx="9">
                  <c:v>1710.5350000000001</c:v>
                </c:pt>
                <c:pt idx="10">
                  <c:v>1724.9059999999999</c:v>
                </c:pt>
                <c:pt idx="11">
                  <c:v>1763.479</c:v>
                </c:pt>
                <c:pt idx="12">
                  <c:v>1758.25</c:v>
                </c:pt>
                <c:pt idx="13">
                  <c:v>1799.2090000000001</c:v>
                </c:pt>
                <c:pt idx="14">
                  <c:v>1820.3710000000001</c:v>
                </c:pt>
                <c:pt idx="15">
                  <c:v>1824.3430000000001</c:v>
                </c:pt>
                <c:pt idx="16">
                  <c:v>1825.703</c:v>
                </c:pt>
                <c:pt idx="17">
                  <c:v>1808.886</c:v>
                </c:pt>
                <c:pt idx="18">
                  <c:v>1800.3150000000001</c:v>
                </c:pt>
                <c:pt idx="19">
                  <c:v>1703.3689999999999</c:v>
                </c:pt>
                <c:pt idx="20">
                  <c:v>1759.0150000000001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22432"/>
        <c:axId val="192219008"/>
      </c:lineChart>
      <c:catAx>
        <c:axId val="16912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2219008"/>
        <c:crosses val="autoZero"/>
        <c:auto val="1"/>
        <c:lblAlgn val="ctr"/>
        <c:lblOffset val="100"/>
        <c:noMultiLvlLbl val="0"/>
      </c:catAx>
      <c:valAx>
        <c:axId val="1922190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9122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0478152428353"/>
          <c:y val="5.6560370898519591E-2"/>
          <c:w val="0.73267853409651285"/>
          <c:h val="0.73690095824636093"/>
        </c:manualLayout>
      </c:layout>
      <c:areaChart>
        <c:grouping val="stacked"/>
        <c:varyColors val="0"/>
        <c:ser>
          <c:idx val="1"/>
          <c:order val="0"/>
          <c:tx>
            <c:strRef>
              <c:f>'graph1 primary cons by fuel'!$A$68</c:f>
              <c:strCache>
                <c:ptCount val="1"/>
                <c:pt idx="0">
                  <c:v>Coal and lignite</c:v>
                </c:pt>
              </c:strCache>
            </c:strRef>
          </c:tx>
          <c:spPr>
            <a:solidFill>
              <a:srgbClr val="0000FF"/>
            </a:solidFill>
            <a:ln w="6350">
              <a:solidFill>
                <a:schemeClr val="tx1"/>
              </a:solidFill>
              <a:prstDash val="solid"/>
            </a:ln>
          </c:spPr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fuel'!$B$68:$V$68</c:f>
              <c:numCache>
                <c:formatCode>0</c:formatCode>
                <c:ptCount val="21"/>
                <c:pt idx="0">
                  <c:v>18.091000000000001</c:v>
                </c:pt>
                <c:pt idx="1">
                  <c:v>18.693999999999999</c:v>
                </c:pt>
                <c:pt idx="2">
                  <c:v>18.207000000000001</c:v>
                </c:pt>
                <c:pt idx="3">
                  <c:v>17.027000000000001</c:v>
                </c:pt>
                <c:pt idx="4">
                  <c:v>17.209</c:v>
                </c:pt>
                <c:pt idx="5">
                  <c:v>17.879000000000001</c:v>
                </c:pt>
                <c:pt idx="6">
                  <c:v>20.056000000000001</c:v>
                </c:pt>
                <c:pt idx="7">
                  <c:v>22.263000000000002</c:v>
                </c:pt>
                <c:pt idx="8">
                  <c:v>23.186</c:v>
                </c:pt>
                <c:pt idx="9">
                  <c:v>21.283000000000001</c:v>
                </c:pt>
                <c:pt idx="10">
                  <c:v>23.777999999999999</c:v>
                </c:pt>
                <c:pt idx="11">
                  <c:v>19.946000000000002</c:v>
                </c:pt>
                <c:pt idx="12">
                  <c:v>20.672000000000001</c:v>
                </c:pt>
                <c:pt idx="13">
                  <c:v>22.396000000000001</c:v>
                </c:pt>
                <c:pt idx="14">
                  <c:v>23.311</c:v>
                </c:pt>
                <c:pt idx="15">
                  <c:v>23.661000000000001</c:v>
                </c:pt>
                <c:pt idx="16">
                  <c:v>27.465</c:v>
                </c:pt>
                <c:pt idx="17">
                  <c:v>30.369</c:v>
                </c:pt>
                <c:pt idx="18">
                  <c:v>30.539000000000001</c:v>
                </c:pt>
                <c:pt idx="19">
                  <c:v>30.960999999999999</c:v>
                </c:pt>
                <c:pt idx="20">
                  <c:v>33.095999999999997</c:v>
                </c:pt>
              </c:numCache>
            </c:numRef>
          </c:val>
        </c:ser>
        <c:ser>
          <c:idx val="2"/>
          <c:order val="1"/>
          <c:tx>
            <c:strRef>
              <c:f>'graph1 primary cons by fuel'!$A$69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366FF"/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fuel'!$B$69:$V$69</c:f>
              <c:numCache>
                <c:formatCode>0</c:formatCode>
                <c:ptCount val="21"/>
                <c:pt idx="0">
                  <c:v>44.923999999999999</c:v>
                </c:pt>
                <c:pt idx="1">
                  <c:v>44.84</c:v>
                </c:pt>
                <c:pt idx="2">
                  <c:v>45.463000000000001</c:v>
                </c:pt>
                <c:pt idx="3">
                  <c:v>48.597999999999999</c:v>
                </c:pt>
                <c:pt idx="4">
                  <c:v>46.845999999999997</c:v>
                </c:pt>
                <c:pt idx="5">
                  <c:v>49.384999999999998</c:v>
                </c:pt>
                <c:pt idx="6">
                  <c:v>51.374000000000002</c:v>
                </c:pt>
                <c:pt idx="7">
                  <c:v>52.093000000000004</c:v>
                </c:pt>
                <c:pt idx="8">
                  <c:v>51.826000000000001</c:v>
                </c:pt>
                <c:pt idx="9">
                  <c:v>51.835999999999999</c:v>
                </c:pt>
                <c:pt idx="10">
                  <c:v>52.884</c:v>
                </c:pt>
                <c:pt idx="11">
                  <c:v>51.122</c:v>
                </c:pt>
                <c:pt idx="12">
                  <c:v>52.22</c:v>
                </c:pt>
                <c:pt idx="13">
                  <c:v>52.761000000000003</c:v>
                </c:pt>
                <c:pt idx="14">
                  <c:v>52.960999999999999</c:v>
                </c:pt>
                <c:pt idx="15">
                  <c:v>53.235999999999997</c:v>
                </c:pt>
                <c:pt idx="16">
                  <c:v>55.899000000000001</c:v>
                </c:pt>
                <c:pt idx="17">
                  <c:v>54.311</c:v>
                </c:pt>
                <c:pt idx="18">
                  <c:v>56.048999999999999</c:v>
                </c:pt>
                <c:pt idx="19">
                  <c:v>55.158999999999999</c:v>
                </c:pt>
                <c:pt idx="20">
                  <c:v>57.396000000000001</c:v>
                </c:pt>
              </c:numCache>
            </c:numRef>
          </c:val>
        </c:ser>
        <c:ser>
          <c:idx val="0"/>
          <c:order val="2"/>
          <c:tx>
            <c:strRef>
              <c:f>'graph1 primary cons by fuel'!$A$70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00CCFF"/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fuel'!$B$70:$V$70</c:f>
              <c:numCache>
                <c:formatCode>0</c:formatCode>
                <c:ptCount val="21"/>
                <c:pt idx="0">
                  <c:v>6.4630000000000001</c:v>
                </c:pt>
                <c:pt idx="1">
                  <c:v>7.2519999999999998</c:v>
                </c:pt>
                <c:pt idx="2">
                  <c:v>8.9770000000000003</c:v>
                </c:pt>
                <c:pt idx="3">
                  <c:v>9.9559999999999995</c:v>
                </c:pt>
                <c:pt idx="4">
                  <c:v>10.44</c:v>
                </c:pt>
                <c:pt idx="5">
                  <c:v>11.444000000000001</c:v>
                </c:pt>
                <c:pt idx="6">
                  <c:v>12.346</c:v>
                </c:pt>
                <c:pt idx="7">
                  <c:v>14.557</c:v>
                </c:pt>
                <c:pt idx="8">
                  <c:v>15.614000000000001</c:v>
                </c:pt>
                <c:pt idx="9">
                  <c:v>17.795000000000002</c:v>
                </c:pt>
                <c:pt idx="10">
                  <c:v>19.216999999999999</c:v>
                </c:pt>
                <c:pt idx="11">
                  <c:v>22.067</c:v>
                </c:pt>
                <c:pt idx="12">
                  <c:v>21.510999999999999</c:v>
                </c:pt>
                <c:pt idx="13">
                  <c:v>25.539000000000001</c:v>
                </c:pt>
                <c:pt idx="14">
                  <c:v>25.463000000000001</c:v>
                </c:pt>
                <c:pt idx="15">
                  <c:v>29.646999999999998</c:v>
                </c:pt>
                <c:pt idx="16">
                  <c:v>32.703000000000003</c:v>
                </c:pt>
                <c:pt idx="17">
                  <c:v>37.927</c:v>
                </c:pt>
                <c:pt idx="18">
                  <c:v>37.860999999999997</c:v>
                </c:pt>
                <c:pt idx="19">
                  <c:v>37.106000000000002</c:v>
                </c:pt>
                <c:pt idx="20">
                  <c:v>40.639000000000003</c:v>
                </c:pt>
              </c:numCache>
            </c:numRef>
          </c:val>
        </c:ser>
        <c:ser>
          <c:idx val="3"/>
          <c:order val="3"/>
          <c:tx>
            <c:strRef>
              <c:f>'graph1 primary cons by fuel'!$A$71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CCFFFF"/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fuel'!$B$71:$V$71</c:f>
              <c:numCache>
                <c:formatCode>0</c:formatCode>
                <c:ptCount val="21"/>
                <c:pt idx="0">
                  <c:v>6.1180000000000003</c:v>
                </c:pt>
                <c:pt idx="1">
                  <c:v>5.9429999999999996</c:v>
                </c:pt>
                <c:pt idx="2">
                  <c:v>6.0720000000000001</c:v>
                </c:pt>
                <c:pt idx="3">
                  <c:v>6.0469999999999997</c:v>
                </c:pt>
                <c:pt idx="4">
                  <c:v>6.3090000000000002</c:v>
                </c:pt>
                <c:pt idx="5">
                  <c:v>6.4459999999999997</c:v>
                </c:pt>
                <c:pt idx="6">
                  <c:v>6.51</c:v>
                </c:pt>
                <c:pt idx="7">
                  <c:v>6.5780000000000003</c:v>
                </c:pt>
                <c:pt idx="8">
                  <c:v>6.6890000000000001</c:v>
                </c:pt>
                <c:pt idx="9">
                  <c:v>6.69</c:v>
                </c:pt>
                <c:pt idx="10">
                  <c:v>6.8479999999999999</c:v>
                </c:pt>
                <c:pt idx="11">
                  <c:v>6.944</c:v>
                </c:pt>
                <c:pt idx="12">
                  <c:v>7.0510000000000002</c:v>
                </c:pt>
                <c:pt idx="13">
                  <c:v>7.117</c:v>
                </c:pt>
                <c:pt idx="14">
                  <c:v>6.9820000000000002</c:v>
                </c:pt>
                <c:pt idx="15">
                  <c:v>6.0469999999999997</c:v>
                </c:pt>
                <c:pt idx="16">
                  <c:v>7.2069999999999999</c:v>
                </c:pt>
                <c:pt idx="17">
                  <c:v>7.234</c:v>
                </c:pt>
                <c:pt idx="18">
                  <c:v>7.1760000000000002</c:v>
                </c:pt>
                <c:pt idx="19">
                  <c:v>7.173</c:v>
                </c:pt>
                <c:pt idx="20">
                  <c:v>6.8250000000000002</c:v>
                </c:pt>
              </c:numCache>
            </c:numRef>
          </c:val>
        </c:ser>
        <c:ser>
          <c:idx val="4"/>
          <c:order val="4"/>
          <c:tx>
            <c:strRef>
              <c:f>'graph1 primary cons by fuel'!$A$72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0">
              <a:solidFill>
                <a:srgbClr val="000000"/>
              </a:solidFill>
              <a:prstDash val="solid"/>
            </a:ln>
          </c:spPr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fuel'!$B$72:$V$72</c:f>
              <c:numCache>
                <c:formatCode>0</c:formatCode>
                <c:ptCount val="21"/>
                <c:pt idx="0">
                  <c:v>26.088999999999999</c:v>
                </c:pt>
                <c:pt idx="1">
                  <c:v>25.39</c:v>
                </c:pt>
                <c:pt idx="2">
                  <c:v>26.282</c:v>
                </c:pt>
                <c:pt idx="3">
                  <c:v>27.588000000000001</c:v>
                </c:pt>
                <c:pt idx="4">
                  <c:v>27.026</c:v>
                </c:pt>
                <c:pt idx="5">
                  <c:v>28.077999999999999</c:v>
                </c:pt>
                <c:pt idx="6">
                  <c:v>26.556999999999999</c:v>
                </c:pt>
                <c:pt idx="7">
                  <c:v>27.558</c:v>
                </c:pt>
                <c:pt idx="8">
                  <c:v>28.559000000000001</c:v>
                </c:pt>
                <c:pt idx="9">
                  <c:v>29.494</c:v>
                </c:pt>
                <c:pt idx="10">
                  <c:v>30.33</c:v>
                </c:pt>
                <c:pt idx="11">
                  <c:v>28.215</c:v>
                </c:pt>
                <c:pt idx="12">
                  <c:v>29.193000000000001</c:v>
                </c:pt>
                <c:pt idx="13">
                  <c:v>27.186</c:v>
                </c:pt>
                <c:pt idx="14">
                  <c:v>28.167999999999999</c:v>
                </c:pt>
                <c:pt idx="15">
                  <c:v>29.888000000000002</c:v>
                </c:pt>
                <c:pt idx="16">
                  <c:v>29.373999999999999</c:v>
                </c:pt>
                <c:pt idx="17">
                  <c:v>26.995000000000001</c:v>
                </c:pt>
                <c:pt idx="18">
                  <c:v>27.456</c:v>
                </c:pt>
                <c:pt idx="19">
                  <c:v>26.870999999999999</c:v>
                </c:pt>
                <c:pt idx="20">
                  <c:v>28.425999999999998</c:v>
                </c:pt>
              </c:numCache>
            </c:numRef>
          </c:val>
        </c:ser>
        <c:ser>
          <c:idx val="5"/>
          <c:order val="5"/>
          <c:tx>
            <c:strRef>
              <c:f>'graph1 primary cons by fuel'!$A$73</c:f>
              <c:strCache>
                <c:ptCount val="1"/>
                <c:pt idx="0">
                  <c:v>Other (industrial waste, net electricity imports)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'graph1 primary cons by fuel'!$B$43:$V$43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'graph1 primary cons by fuel'!$B$73:$V$73</c:f>
              <c:numCache>
                <c:formatCode>0</c:formatCode>
                <c:ptCount val="21"/>
                <c:pt idx="0">
                  <c:v>-1.452</c:v>
                </c:pt>
                <c:pt idx="1">
                  <c:v>-0.25900000000000001</c:v>
                </c:pt>
                <c:pt idx="2">
                  <c:v>-0.92100000000000004</c:v>
                </c:pt>
                <c:pt idx="3">
                  <c:v>-1.0780000000000001</c:v>
                </c:pt>
                <c:pt idx="4">
                  <c:v>-0.86399999999999999</c:v>
                </c:pt>
                <c:pt idx="5">
                  <c:v>-1.052</c:v>
                </c:pt>
                <c:pt idx="6">
                  <c:v>0.90700000000000003</c:v>
                </c:pt>
                <c:pt idx="7">
                  <c:v>0.191</c:v>
                </c:pt>
                <c:pt idx="8">
                  <c:v>0.316</c:v>
                </c:pt>
                <c:pt idx="9">
                  <c:v>-0.64600000000000002</c:v>
                </c:pt>
                <c:pt idx="10">
                  <c:v>-1.6830000000000001</c:v>
                </c:pt>
                <c:pt idx="11">
                  <c:v>4.5999999999999999E-2</c:v>
                </c:pt>
                <c:pt idx="12">
                  <c:v>-0.67800000000000005</c:v>
                </c:pt>
                <c:pt idx="13">
                  <c:v>0.746</c:v>
                </c:pt>
                <c:pt idx="14">
                  <c:v>1.1499999999999999</c:v>
                </c:pt>
                <c:pt idx="15">
                  <c:v>-0.29199999999999998</c:v>
                </c:pt>
                <c:pt idx="16">
                  <c:v>0.46600000000000003</c:v>
                </c:pt>
                <c:pt idx="17">
                  <c:v>-0.871</c:v>
                </c:pt>
                <c:pt idx="18">
                  <c:v>-1.016</c:v>
                </c:pt>
                <c:pt idx="19">
                  <c:v>-0.753</c:v>
                </c:pt>
                <c:pt idx="20">
                  <c:v>0.92400000000000004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247296"/>
        <c:axId val="192248832"/>
      </c:areaChart>
      <c:catAx>
        <c:axId val="1922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24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248832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/>
                  <a:t>Million tonnes of oil equivalents</a:t>
                </a:r>
              </a:p>
            </c:rich>
          </c:tx>
          <c:layout>
            <c:manualLayout>
              <c:xMode val="edge"/>
              <c:yMode val="edge"/>
              <c:x val="2.5129208672237537E-2"/>
              <c:y val="0.188214872749831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2472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228600</xdr:rowOff>
    </xdr:from>
    <xdr:to>
      <xdr:col>20</xdr:col>
      <xdr:colOff>466725</xdr:colOff>
      <xdr:row>27</xdr:row>
      <xdr:rowOff>60613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101373</xdr:colOff>
      <xdr:row>12</xdr:row>
      <xdr:rowOff>99672</xdr:rowOff>
    </xdr:from>
    <xdr:to>
      <xdr:col>46</xdr:col>
      <xdr:colOff>642937</xdr:colOff>
      <xdr:row>37</xdr:row>
      <xdr:rowOff>116001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175382</xdr:colOff>
      <xdr:row>3</xdr:row>
      <xdr:rowOff>291798</xdr:rowOff>
    </xdr:from>
    <xdr:to>
      <xdr:col>31</xdr:col>
      <xdr:colOff>191559</xdr:colOff>
      <xdr:row>27</xdr:row>
      <xdr:rowOff>89037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0.86558</cdr:x>
      <cdr:y>0.00262</cdr:y>
    </cdr:from>
    <cdr:to>
      <cdr:x>0.9954</cdr:x>
      <cdr:y>0.79213</cdr:y>
    </cdr:to>
    <cdr:grpSp>
      <cdr:nvGrpSpPr>
        <cdr:cNvPr id="17" name="Group 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6999707" y="11705"/>
          <a:ext cx="1049819" cy="3527146"/>
          <a:chOff x="4223186" y="235139"/>
          <a:chExt cx="2252415" cy="3677909"/>
        </a:xfrm>
      </cdr:grpSpPr>
      <cdr:sp macro="" textlink="'graph1 primary cons by fuel'!$V$58">
        <cdr:nvSpPr>
          <cdr:cNvPr id="6146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769975" y="2830782"/>
            <a:ext cx="1411827" cy="30664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679537D2-8F76-497E-866F-F621C80BE397}" type="TxLink"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35,2%</a:t>
            </a:fld>
            <a:endParaRPr lang="fr-FR" sz="8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graph1 primary cons by fuel'!$V$57">
        <cdr:nvSpPr>
          <cdr:cNvPr id="614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747544" y="3573666"/>
            <a:ext cx="1164946" cy="30664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89A1D041-A077-435B-A8F0-3714E74F32A0}" type="TxLink"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16,0%</a:t>
            </a:fld>
            <a:endParaRPr lang="fr-FR" sz="8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graph1 primary cons by fuel'!$V$59">
        <cdr:nvSpPr>
          <cdr:cNvPr id="6148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747544" y="1988622"/>
            <a:ext cx="1532189" cy="30301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E7B3081D-7217-41BA-BAD1-E711C8CFC04B}" type="TxLink"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25,2%</a:t>
            </a:fld>
            <a:endParaRPr lang="fr-FR" sz="8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graph1 primary cons by fuel'!$V$60">
        <cdr:nvSpPr>
          <cdr:cNvPr id="6149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636033" y="1299239"/>
            <a:ext cx="1471261" cy="29574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2E0C6E9F-3EA7-4803-BF54-960F555F5432}" type="TxLink"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13,5%</a:t>
            </a:fld>
            <a:endParaRPr lang="fr-FR" sz="8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">
        <cdr:nvSpPr>
          <cdr:cNvPr id="6150" name="AutoShape 6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4337504" y="1235353"/>
            <a:ext cx="85240" cy="324831"/>
          </a:xfrm>
          <a:prstGeom xmlns:a="http://schemas.openxmlformats.org/drawingml/2006/main" prst="rightBrace">
            <a:avLst>
              <a:gd name="adj1" fmla="val 31757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6151" name="AutoShape 7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4375664" y="1628882"/>
            <a:ext cx="98091" cy="749025"/>
          </a:xfrm>
          <a:prstGeom xmlns:a="http://schemas.openxmlformats.org/drawingml/2006/main" prst="rightBrace">
            <a:avLst>
              <a:gd name="adj1" fmla="val 46332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6152" name="AutoShape 8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4345597" y="2428447"/>
            <a:ext cx="132381" cy="999422"/>
          </a:xfrm>
          <a:prstGeom xmlns:a="http://schemas.openxmlformats.org/drawingml/2006/main" prst="rightBrace">
            <a:avLst>
              <a:gd name="adj1" fmla="val 49889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6153" name="AutoShape 9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4345582" y="3524212"/>
            <a:ext cx="228534" cy="388836"/>
          </a:xfrm>
          <a:prstGeom xmlns:a="http://schemas.openxmlformats.org/drawingml/2006/main" prst="rightBrace">
            <a:avLst>
              <a:gd name="adj1" fmla="val 60464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6154" name="Text Box 10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223186" y="235139"/>
            <a:ext cx="2252415" cy="22752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Shares in 2010</a:t>
            </a:r>
          </a:p>
        </cdr:txBody>
      </cdr:sp>
      <cdr:sp macro="" textlink="">
        <cdr:nvSpPr>
          <cdr:cNvPr id="6155" name="AutoShape 11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604414" y="536941"/>
            <a:ext cx="117512" cy="370702"/>
          </a:xfrm>
          <a:prstGeom xmlns:a="http://schemas.openxmlformats.org/drawingml/2006/main" prst="downArrow">
            <a:avLst>
              <a:gd name="adj1" fmla="val 50000"/>
              <a:gd name="adj2" fmla="val 68125"/>
            </a:avLst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6156" name="AutoShape 12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4286415" y="994907"/>
            <a:ext cx="92717" cy="164839"/>
          </a:xfrm>
          <a:prstGeom xmlns:a="http://schemas.openxmlformats.org/drawingml/2006/main" prst="rightBrace">
            <a:avLst>
              <a:gd name="adj1" fmla="val 14816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'graph1 primary cons by fuel'!$V$61">
        <cdr:nvSpPr>
          <cdr:cNvPr id="6157" name="Text Box 1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686272" y="963499"/>
            <a:ext cx="1126170" cy="21831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26634572-FBC3-4E14-AD5A-FE388E780C29}" type="TxLink"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9,8%</a:t>
            </a:fld>
            <a:endParaRPr lang="fr-FR" sz="8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0.86558</cdr:x>
      <cdr:y>0</cdr:y>
    </cdr:from>
    <cdr:to>
      <cdr:x>0.9954</cdr:x>
      <cdr:y>0.78951</cdr:y>
    </cdr:to>
    <cdr:grpSp>
      <cdr:nvGrpSpPr>
        <cdr:cNvPr id="17" name="Group 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7003634" y="0"/>
          <a:ext cx="1050407" cy="3499692"/>
          <a:chOff x="4223186" y="235139"/>
          <a:chExt cx="2252415" cy="3677909"/>
        </a:xfrm>
      </cdr:grpSpPr>
      <cdr:sp macro="" textlink="'graph1 primary cons by fuel'!$V$82">
        <cdr:nvSpPr>
          <cdr:cNvPr id="6146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656505" y="2786293"/>
            <a:ext cx="1411827" cy="30664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D5F0099E-0557-4D65-A552-B65BCBCA3213}" type="TxLink"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34,3%</a:t>
            </a:fld>
            <a:endParaRPr lang="fr-FR" sz="8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graph1 primary cons by fuel'!$V$81">
        <cdr:nvSpPr>
          <cdr:cNvPr id="614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747544" y="3573666"/>
            <a:ext cx="1164947" cy="30664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04A835E6-DCDC-4EF7-8C88-E8839E2AD414}" type="TxLink"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19,8%</a:t>
            </a:fld>
            <a:endParaRPr lang="fr-FR" sz="8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graph1 primary cons by fuel'!$V$83">
        <cdr:nvSpPr>
          <cdr:cNvPr id="6148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588684" y="1955256"/>
            <a:ext cx="1532188" cy="30301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DF1DF1ED-9170-4253-ACAC-2862C0CEB4D0}" type="TxLink"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24,3%</a:t>
            </a:fld>
            <a:endParaRPr lang="fr-FR" sz="8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graph1 primary cons by fuel'!$V$84">
        <cdr:nvSpPr>
          <cdr:cNvPr id="6149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613337" y="1566173"/>
            <a:ext cx="1471261" cy="29574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C31BC3BD-9107-46B9-A2C3-C4EA641F1C76}" type="TxLink"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4,1%</a:t>
            </a:fld>
            <a:endParaRPr lang="fr-FR" sz="8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">
        <cdr:nvSpPr>
          <cdr:cNvPr id="6150" name="AutoShape 6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4347400" y="1573495"/>
            <a:ext cx="98036" cy="97911"/>
          </a:xfrm>
          <a:prstGeom xmlns:a="http://schemas.openxmlformats.org/drawingml/2006/main" prst="rightBrace">
            <a:avLst>
              <a:gd name="adj1" fmla="val 31757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6151" name="AutoShape 7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4356243" y="1751303"/>
            <a:ext cx="117512" cy="626603"/>
          </a:xfrm>
          <a:prstGeom xmlns:a="http://schemas.openxmlformats.org/drawingml/2006/main" prst="rightBrace">
            <a:avLst>
              <a:gd name="adj1" fmla="val 46332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6152" name="AutoShape 8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4345595" y="2428446"/>
            <a:ext cx="142381" cy="935735"/>
          </a:xfrm>
          <a:prstGeom xmlns:a="http://schemas.openxmlformats.org/drawingml/2006/main" prst="rightBrace">
            <a:avLst>
              <a:gd name="adj1" fmla="val 49889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6153" name="AutoShape 9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4345582" y="3401171"/>
            <a:ext cx="215844" cy="511877"/>
          </a:xfrm>
          <a:prstGeom xmlns:a="http://schemas.openxmlformats.org/drawingml/2006/main" prst="rightBrace">
            <a:avLst>
              <a:gd name="adj1" fmla="val 60464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6154" name="Text Box 10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223186" y="235139"/>
            <a:ext cx="2252415" cy="22752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Shares in 2010</a:t>
            </a:r>
          </a:p>
        </cdr:txBody>
      </cdr:sp>
      <cdr:sp macro="" textlink="">
        <cdr:nvSpPr>
          <cdr:cNvPr id="6155" name="AutoShape 11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604414" y="536941"/>
            <a:ext cx="117512" cy="370702"/>
          </a:xfrm>
          <a:prstGeom xmlns:a="http://schemas.openxmlformats.org/drawingml/2006/main" prst="downArrow">
            <a:avLst>
              <a:gd name="adj1" fmla="val 50000"/>
              <a:gd name="adj2" fmla="val 68125"/>
            </a:avLst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6156" name="AutoShape 12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4349178" y="1106360"/>
            <a:ext cx="98036" cy="433769"/>
          </a:xfrm>
          <a:prstGeom xmlns:a="http://schemas.openxmlformats.org/drawingml/2006/main" prst="rightBrace">
            <a:avLst>
              <a:gd name="adj1" fmla="val 14816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'graph1 primary cons by fuel'!$V$85">
        <cdr:nvSpPr>
          <cdr:cNvPr id="6157" name="Text Box 1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618190" y="1230435"/>
            <a:ext cx="1126171" cy="21831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C9B9E8C5-99A9-45CF-9BF9-3626E7A35BAB}" type="TxLink">
              <a:rPr lang="fr-FR" sz="8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17,0%</a:t>
            </a:fld>
            <a:endParaRPr lang="fr-FR" sz="8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6_2012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7%20Total%20energy%20consumption%20intensity%20(20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8%20Electricity%20consumption%20(2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Projects\EEA%20E&amp;E%20Framework%20Contract\Factsheets\European%20Union\Revised%20Fact%20Sheets\Spreadsheets\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 data"/>
      <sheetName val="graph1 primary cons by fuel"/>
      <sheetName val="graph 2 growth rates per fuel"/>
      <sheetName val="scenarios"/>
    </sheetNames>
    <sheetDataSet>
      <sheetData sheetId="0"/>
      <sheetData sheetId="1">
        <row r="14">
          <cell r="W14" t="str">
            <v>2010</v>
          </cell>
        </row>
        <row r="15">
          <cell r="C15">
            <v>1665287</v>
          </cell>
          <cell r="D15">
            <v>1667420</v>
          </cell>
          <cell r="E15">
            <v>1631947</v>
          </cell>
          <cell r="F15">
            <v>1631199</v>
          </cell>
          <cell r="G15">
            <v>1626566</v>
          </cell>
          <cell r="H15">
            <v>1668106</v>
          </cell>
          <cell r="I15">
            <v>1725275</v>
          </cell>
          <cell r="J15">
            <v>1709869</v>
          </cell>
          <cell r="K15">
            <v>1721983</v>
          </cell>
          <cell r="L15">
            <v>1710535</v>
          </cell>
          <cell r="M15">
            <v>1724906</v>
          </cell>
          <cell r="N15">
            <v>1763479</v>
          </cell>
          <cell r="O15">
            <v>1758250</v>
          </cell>
          <cell r="P15">
            <v>1799209</v>
          </cell>
          <cell r="Q15">
            <v>1820371</v>
          </cell>
          <cell r="R15">
            <v>1824343</v>
          </cell>
          <cell r="S15">
            <v>1825703</v>
          </cell>
          <cell r="T15">
            <v>1808886</v>
          </cell>
          <cell r="U15">
            <v>1800315</v>
          </cell>
          <cell r="V15">
            <v>1703369</v>
          </cell>
          <cell r="W15">
            <v>1759015</v>
          </cell>
        </row>
        <row r="16">
          <cell r="W16">
            <v>61503</v>
          </cell>
        </row>
        <row r="17">
          <cell r="W17">
            <v>17831</v>
          </cell>
        </row>
        <row r="18">
          <cell r="W18">
            <v>44771</v>
          </cell>
        </row>
        <row r="19">
          <cell r="W19">
            <v>19321</v>
          </cell>
        </row>
        <row r="20">
          <cell r="W20">
            <v>336095</v>
          </cell>
        </row>
        <row r="21">
          <cell r="W21">
            <v>6101</v>
          </cell>
        </row>
        <row r="22">
          <cell r="W22">
            <v>15100</v>
          </cell>
        </row>
        <row r="23">
          <cell r="W23">
            <v>28841</v>
          </cell>
        </row>
        <row r="24">
          <cell r="W24">
            <v>130224</v>
          </cell>
        </row>
        <row r="25">
          <cell r="W25">
            <v>268576</v>
          </cell>
        </row>
        <row r="26">
          <cell r="W26">
            <v>175515</v>
          </cell>
        </row>
        <row r="27">
          <cell r="W27">
            <v>2717</v>
          </cell>
        </row>
        <row r="28">
          <cell r="W28">
            <v>4538</v>
          </cell>
        </row>
        <row r="29">
          <cell r="W29">
            <v>6864</v>
          </cell>
        </row>
        <row r="30">
          <cell r="W30">
            <v>4658</v>
          </cell>
        </row>
        <row r="31">
          <cell r="W31">
            <v>25978</v>
          </cell>
        </row>
        <row r="32">
          <cell r="W32">
            <v>911</v>
          </cell>
        </row>
        <row r="33">
          <cell r="W33">
            <v>86924</v>
          </cell>
        </row>
        <row r="34">
          <cell r="W34">
            <v>34618</v>
          </cell>
        </row>
        <row r="35">
          <cell r="W35">
            <v>101704</v>
          </cell>
        </row>
        <row r="36">
          <cell r="W36">
            <v>24374</v>
          </cell>
        </row>
        <row r="37">
          <cell r="W37">
            <v>35708</v>
          </cell>
        </row>
        <row r="38">
          <cell r="W38">
            <v>7264</v>
          </cell>
        </row>
        <row r="39">
          <cell r="W39">
            <v>17922</v>
          </cell>
        </row>
        <row r="40">
          <cell r="W40">
            <v>36978</v>
          </cell>
        </row>
        <row r="41">
          <cell r="W41">
            <v>51352</v>
          </cell>
        </row>
        <row r="42">
          <cell r="W42">
            <v>212629</v>
          </cell>
        </row>
        <row r="43">
          <cell r="W43">
            <v>106907</v>
          </cell>
        </row>
        <row r="44">
          <cell r="S44">
            <v>4326</v>
          </cell>
        </row>
        <row r="45">
          <cell r="W45">
            <v>33511</v>
          </cell>
        </row>
        <row r="46">
          <cell r="W46">
            <v>27545</v>
          </cell>
        </row>
        <row r="47">
          <cell r="W47">
            <v>1931198.4513599458</v>
          </cell>
        </row>
        <row r="49">
          <cell r="C49">
            <v>99165</v>
          </cell>
          <cell r="D49">
            <v>100697</v>
          </cell>
          <cell r="E49">
            <v>102971</v>
          </cell>
          <cell r="F49">
            <v>106937</v>
          </cell>
          <cell r="G49">
            <v>105773</v>
          </cell>
          <cell r="H49">
            <v>110911</v>
          </cell>
          <cell r="I49">
            <v>116415</v>
          </cell>
          <cell r="J49">
            <v>121860</v>
          </cell>
          <cell r="K49">
            <v>124700</v>
          </cell>
          <cell r="L49">
            <v>124661</v>
          </cell>
          <cell r="M49">
            <v>129452</v>
          </cell>
          <cell r="N49">
            <v>126298</v>
          </cell>
          <cell r="O49">
            <v>127932</v>
          </cell>
          <cell r="P49">
            <v>133741</v>
          </cell>
          <cell r="Q49">
            <v>135961</v>
          </cell>
          <cell r="R49">
            <v>140027</v>
          </cell>
          <cell r="S49">
            <v>150404</v>
          </cell>
          <cell r="T49">
            <v>156597</v>
          </cell>
          <cell r="U49">
            <v>158698</v>
          </cell>
          <cell r="V49">
            <v>157148</v>
          </cell>
          <cell r="W49">
            <v>167963</v>
          </cell>
        </row>
        <row r="63">
          <cell r="C63">
            <v>453431</v>
          </cell>
          <cell r="D63">
            <v>432512</v>
          </cell>
          <cell r="E63">
            <v>403792</v>
          </cell>
          <cell r="F63">
            <v>379015</v>
          </cell>
          <cell r="G63">
            <v>369730</v>
          </cell>
          <cell r="H63">
            <v>364710</v>
          </cell>
          <cell r="I63">
            <v>361971</v>
          </cell>
          <cell r="J63">
            <v>348929</v>
          </cell>
          <cell r="K63">
            <v>332972</v>
          </cell>
          <cell r="L63">
            <v>313156</v>
          </cell>
          <cell r="M63">
            <v>320845</v>
          </cell>
          <cell r="N63">
            <v>322724</v>
          </cell>
          <cell r="O63">
            <v>319726</v>
          </cell>
          <cell r="P63">
            <v>330051</v>
          </cell>
          <cell r="Q63">
            <v>327159</v>
          </cell>
          <cell r="R63">
            <v>317303</v>
          </cell>
          <cell r="S63">
            <v>325305</v>
          </cell>
          <cell r="T63">
            <v>328707</v>
          </cell>
          <cell r="U63">
            <v>305518</v>
          </cell>
          <cell r="V63">
            <v>267918</v>
          </cell>
          <cell r="W63">
            <v>279970</v>
          </cell>
        </row>
        <row r="64">
          <cell r="W64">
            <v>3186</v>
          </cell>
        </row>
        <row r="65">
          <cell r="W65">
            <v>6887</v>
          </cell>
        </row>
        <row r="66">
          <cell r="W66">
            <v>18474</v>
          </cell>
        </row>
        <row r="67">
          <cell r="W67">
            <v>3809</v>
          </cell>
        </row>
        <row r="68">
          <cell r="W68">
            <v>77120</v>
          </cell>
        </row>
        <row r="69">
          <cell r="W69">
            <v>3917</v>
          </cell>
        </row>
        <row r="70">
          <cell r="W70">
            <v>2095</v>
          </cell>
        </row>
        <row r="71">
          <cell r="W71">
            <v>7863</v>
          </cell>
        </row>
        <row r="72">
          <cell r="W72">
            <v>7828</v>
          </cell>
        </row>
        <row r="73">
          <cell r="W73">
            <v>12046</v>
          </cell>
        </row>
        <row r="74">
          <cell r="W74">
            <v>14170</v>
          </cell>
        </row>
        <row r="75">
          <cell r="W75">
            <v>17</v>
          </cell>
        </row>
        <row r="76">
          <cell r="W76">
            <v>109</v>
          </cell>
        </row>
        <row r="77">
          <cell r="W77">
            <v>205</v>
          </cell>
        </row>
        <row r="78">
          <cell r="W78">
            <v>66</v>
          </cell>
        </row>
        <row r="79">
          <cell r="W79">
            <v>2730</v>
          </cell>
        </row>
        <row r="81">
          <cell r="W81">
            <v>7596</v>
          </cell>
        </row>
        <row r="82">
          <cell r="W82">
            <v>3397</v>
          </cell>
        </row>
        <row r="83">
          <cell r="W83">
            <v>54608</v>
          </cell>
        </row>
        <row r="84">
          <cell r="W84">
            <v>1657</v>
          </cell>
        </row>
        <row r="85">
          <cell r="W85">
            <v>7009</v>
          </cell>
        </row>
        <row r="86">
          <cell r="W86">
            <v>1458</v>
          </cell>
        </row>
        <row r="87">
          <cell r="W87">
            <v>3897</v>
          </cell>
        </row>
        <row r="88">
          <cell r="W88">
            <v>6878</v>
          </cell>
        </row>
        <row r="89">
          <cell r="W89">
            <v>2492</v>
          </cell>
        </row>
        <row r="90">
          <cell r="W90">
            <v>30457</v>
          </cell>
        </row>
        <row r="91">
          <cell r="W91">
            <v>32105</v>
          </cell>
        </row>
        <row r="92">
          <cell r="S92">
            <v>79</v>
          </cell>
        </row>
        <row r="93">
          <cell r="W93">
            <v>838</v>
          </cell>
        </row>
        <row r="94">
          <cell r="W94">
            <v>153</v>
          </cell>
        </row>
        <row r="95">
          <cell r="W95">
            <v>313067</v>
          </cell>
        </row>
        <row r="97">
          <cell r="C97">
            <v>18091</v>
          </cell>
          <cell r="D97">
            <v>18694</v>
          </cell>
          <cell r="E97">
            <v>18207</v>
          </cell>
          <cell r="F97">
            <v>17027</v>
          </cell>
          <cell r="G97">
            <v>17209</v>
          </cell>
          <cell r="H97">
            <v>17879</v>
          </cell>
          <cell r="I97">
            <v>20056</v>
          </cell>
          <cell r="J97">
            <v>22263</v>
          </cell>
          <cell r="K97">
            <v>23186</v>
          </cell>
          <cell r="L97">
            <v>21283</v>
          </cell>
          <cell r="M97">
            <v>23778</v>
          </cell>
          <cell r="N97">
            <v>19946</v>
          </cell>
          <cell r="O97">
            <v>20672</v>
          </cell>
          <cell r="P97">
            <v>22396</v>
          </cell>
          <cell r="Q97">
            <v>23311</v>
          </cell>
          <cell r="R97">
            <v>23661</v>
          </cell>
          <cell r="S97">
            <v>27465</v>
          </cell>
          <cell r="T97">
            <v>30369</v>
          </cell>
          <cell r="U97">
            <v>30539</v>
          </cell>
          <cell r="V97">
            <v>30961</v>
          </cell>
          <cell r="W97">
            <v>33096</v>
          </cell>
        </row>
        <row r="111">
          <cell r="C111">
            <v>632935</v>
          </cell>
          <cell r="D111">
            <v>639631</v>
          </cell>
          <cell r="E111">
            <v>636771</v>
          </cell>
          <cell r="F111">
            <v>635947</v>
          </cell>
          <cell r="G111">
            <v>640568</v>
          </cell>
          <cell r="H111">
            <v>651906</v>
          </cell>
          <cell r="I111">
            <v>664779</v>
          </cell>
          <cell r="J111">
            <v>663048</v>
          </cell>
          <cell r="K111">
            <v>678395</v>
          </cell>
          <cell r="L111">
            <v>671215</v>
          </cell>
          <cell r="M111">
            <v>661154</v>
          </cell>
          <cell r="N111">
            <v>676221</v>
          </cell>
          <cell r="O111">
            <v>671180</v>
          </cell>
          <cell r="P111">
            <v>675205</v>
          </cell>
          <cell r="Q111">
            <v>678529</v>
          </cell>
          <cell r="R111">
            <v>679346</v>
          </cell>
          <cell r="S111">
            <v>675111</v>
          </cell>
          <cell r="T111">
            <v>661305</v>
          </cell>
          <cell r="U111">
            <v>657193</v>
          </cell>
          <cell r="V111">
            <v>623159</v>
          </cell>
          <cell r="W111">
            <v>617094</v>
          </cell>
        </row>
        <row r="112">
          <cell r="W112">
            <v>25630</v>
          </cell>
        </row>
        <row r="113">
          <cell r="W113">
            <v>4027</v>
          </cell>
        </row>
        <row r="114">
          <cell r="W114">
            <v>9335</v>
          </cell>
        </row>
        <row r="115">
          <cell r="W115">
            <v>6886</v>
          </cell>
        </row>
        <row r="116">
          <cell r="W116">
            <v>114204</v>
          </cell>
        </row>
        <row r="117">
          <cell r="W117">
            <v>1055</v>
          </cell>
        </row>
        <row r="118">
          <cell r="W118">
            <v>7604</v>
          </cell>
        </row>
        <row r="119">
          <cell r="W119">
            <v>15064</v>
          </cell>
        </row>
        <row r="120">
          <cell r="W120">
            <v>60616</v>
          </cell>
        </row>
        <row r="121">
          <cell r="W121">
            <v>83925</v>
          </cell>
        </row>
        <row r="122">
          <cell r="W122">
            <v>70513</v>
          </cell>
        </row>
        <row r="123">
          <cell r="W123">
            <v>2592</v>
          </cell>
        </row>
        <row r="124">
          <cell r="W124">
            <v>1293</v>
          </cell>
        </row>
        <row r="125">
          <cell r="W125">
            <v>2587</v>
          </cell>
        </row>
        <row r="126">
          <cell r="W126">
            <v>2875</v>
          </cell>
        </row>
        <row r="127">
          <cell r="W127">
            <v>6832</v>
          </cell>
        </row>
        <row r="128">
          <cell r="W128">
            <v>911</v>
          </cell>
        </row>
        <row r="129">
          <cell r="W129">
            <v>35067</v>
          </cell>
        </row>
        <row r="130">
          <cell r="W130">
            <v>13091</v>
          </cell>
        </row>
        <row r="131">
          <cell r="W131">
            <v>26400</v>
          </cell>
        </row>
        <row r="132">
          <cell r="W132">
            <v>12381</v>
          </cell>
        </row>
        <row r="133">
          <cell r="W133">
            <v>9247</v>
          </cell>
        </row>
        <row r="134">
          <cell r="W134">
            <v>2573</v>
          </cell>
        </row>
        <row r="135">
          <cell r="W135">
            <v>3689</v>
          </cell>
        </row>
        <row r="136">
          <cell r="W136">
            <v>10271</v>
          </cell>
        </row>
        <row r="137">
          <cell r="W137">
            <v>14509</v>
          </cell>
        </row>
        <row r="138">
          <cell r="W138">
            <v>73919</v>
          </cell>
        </row>
        <row r="139">
          <cell r="W139">
            <v>31810</v>
          </cell>
        </row>
        <row r="140">
          <cell r="S140">
            <v>989</v>
          </cell>
        </row>
        <row r="141">
          <cell r="W141">
            <v>13837</v>
          </cell>
        </row>
        <row r="142">
          <cell r="W142">
            <v>11749</v>
          </cell>
        </row>
        <row r="143">
          <cell r="W143">
            <v>675404.53301997774</v>
          </cell>
        </row>
        <row r="145">
          <cell r="C145">
            <v>44924</v>
          </cell>
          <cell r="D145">
            <v>44840</v>
          </cell>
          <cell r="E145">
            <v>45463</v>
          </cell>
          <cell r="F145">
            <v>48598</v>
          </cell>
          <cell r="G145">
            <v>46846</v>
          </cell>
          <cell r="H145">
            <v>49385</v>
          </cell>
          <cell r="I145">
            <v>51374</v>
          </cell>
          <cell r="J145">
            <v>52093</v>
          </cell>
          <cell r="K145">
            <v>51826</v>
          </cell>
          <cell r="L145">
            <v>51836</v>
          </cell>
          <cell r="M145">
            <v>52884</v>
          </cell>
          <cell r="N145">
            <v>51122</v>
          </cell>
          <cell r="O145">
            <v>52220</v>
          </cell>
          <cell r="P145">
            <v>52761</v>
          </cell>
          <cell r="Q145">
            <v>52961</v>
          </cell>
          <cell r="R145">
            <v>53236</v>
          </cell>
          <cell r="S145">
            <v>55899</v>
          </cell>
          <cell r="T145">
            <v>54311</v>
          </cell>
          <cell r="U145">
            <v>56049</v>
          </cell>
          <cell r="V145">
            <v>55159</v>
          </cell>
          <cell r="W145">
            <v>57396</v>
          </cell>
        </row>
        <row r="159">
          <cell r="C159">
            <v>295934</v>
          </cell>
          <cell r="D159">
            <v>305417</v>
          </cell>
          <cell r="E159">
            <v>296559</v>
          </cell>
          <cell r="F159">
            <v>307831</v>
          </cell>
          <cell r="G159">
            <v>307586</v>
          </cell>
          <cell r="H159">
            <v>334141</v>
          </cell>
          <cell r="I159">
            <v>367692</v>
          </cell>
          <cell r="J159">
            <v>359840</v>
          </cell>
          <cell r="K159">
            <v>371403</v>
          </cell>
          <cell r="L159">
            <v>382794</v>
          </cell>
          <cell r="M159">
            <v>393935</v>
          </cell>
          <cell r="N159">
            <v>404047</v>
          </cell>
          <cell r="O159">
            <v>405498</v>
          </cell>
          <cell r="P159">
            <v>425596</v>
          </cell>
          <cell r="Q159">
            <v>435469</v>
          </cell>
          <cell r="R159">
            <v>446003</v>
          </cell>
          <cell r="S159">
            <v>438506</v>
          </cell>
          <cell r="T159">
            <v>432963</v>
          </cell>
          <cell r="U159">
            <v>441010</v>
          </cell>
          <cell r="V159">
            <v>416962</v>
          </cell>
          <cell r="W159">
            <v>441796</v>
          </cell>
        </row>
        <row r="160">
          <cell r="W160">
            <v>16960</v>
          </cell>
        </row>
        <row r="161">
          <cell r="W161">
            <v>2241</v>
          </cell>
        </row>
        <row r="162">
          <cell r="W162">
            <v>8019</v>
          </cell>
        </row>
        <row r="163">
          <cell r="W163">
            <v>4437</v>
          </cell>
        </row>
        <row r="164">
          <cell r="W164">
            <v>73406</v>
          </cell>
        </row>
        <row r="165">
          <cell r="W165">
            <v>563</v>
          </cell>
        </row>
        <row r="166">
          <cell r="W166">
            <v>4696</v>
          </cell>
        </row>
        <row r="167">
          <cell r="W167">
            <v>3234</v>
          </cell>
        </row>
        <row r="168">
          <cell r="W168">
            <v>31221</v>
          </cell>
        </row>
        <row r="169">
          <cell r="W169">
            <v>42540</v>
          </cell>
        </row>
        <row r="170">
          <cell r="W170">
            <v>68057</v>
          </cell>
        </row>
        <row r="172">
          <cell r="W172">
            <v>1462</v>
          </cell>
        </row>
        <row r="173">
          <cell r="W173">
            <v>2492</v>
          </cell>
        </row>
        <row r="174">
          <cell r="W174">
            <v>1197</v>
          </cell>
        </row>
        <row r="175">
          <cell r="W175">
            <v>9815</v>
          </cell>
        </row>
        <row r="177">
          <cell r="W177">
            <v>39309</v>
          </cell>
        </row>
        <row r="178">
          <cell r="W178">
            <v>8214</v>
          </cell>
        </row>
        <row r="179">
          <cell r="W179">
            <v>12807</v>
          </cell>
        </row>
        <row r="180">
          <cell r="W180">
            <v>4489</v>
          </cell>
        </row>
        <row r="181">
          <cell r="W181">
            <v>10788</v>
          </cell>
        </row>
        <row r="182">
          <cell r="W182">
            <v>863</v>
          </cell>
        </row>
        <row r="183">
          <cell r="W183">
            <v>5006</v>
          </cell>
        </row>
        <row r="184">
          <cell r="W184">
            <v>3837</v>
          </cell>
        </row>
        <row r="185">
          <cell r="W185">
            <v>1331</v>
          </cell>
        </row>
        <row r="186">
          <cell r="W186">
            <v>84814</v>
          </cell>
        </row>
        <row r="187">
          <cell r="W187">
            <v>31395</v>
          </cell>
        </row>
        <row r="189">
          <cell r="W189">
            <v>6229</v>
          </cell>
        </row>
        <row r="190">
          <cell r="W190">
            <v>3015</v>
          </cell>
        </row>
        <row r="191">
          <cell r="W191">
            <v>482437</v>
          </cell>
        </row>
        <row r="193">
          <cell r="C193">
            <v>6463</v>
          </cell>
          <cell r="D193">
            <v>7252</v>
          </cell>
          <cell r="E193">
            <v>8977</v>
          </cell>
          <cell r="F193">
            <v>9956</v>
          </cell>
          <cell r="G193">
            <v>10440</v>
          </cell>
          <cell r="H193">
            <v>11444</v>
          </cell>
          <cell r="I193">
            <v>12346</v>
          </cell>
          <cell r="J193">
            <v>14557</v>
          </cell>
          <cell r="K193">
            <v>15614</v>
          </cell>
          <cell r="L193">
            <v>17795</v>
          </cell>
          <cell r="M193">
            <v>19217</v>
          </cell>
          <cell r="N193">
            <v>22067</v>
          </cell>
          <cell r="O193">
            <v>21511</v>
          </cell>
          <cell r="P193">
            <v>25539</v>
          </cell>
          <cell r="Q193">
            <v>25463</v>
          </cell>
          <cell r="R193">
            <v>29647</v>
          </cell>
          <cell r="S193">
            <v>32703</v>
          </cell>
          <cell r="T193">
            <v>37927</v>
          </cell>
          <cell r="U193">
            <v>37861</v>
          </cell>
          <cell r="V193">
            <v>37106</v>
          </cell>
          <cell r="W193">
            <v>40639</v>
          </cell>
        </row>
        <row r="207">
          <cell r="C207">
            <v>205205</v>
          </cell>
          <cell r="D207">
            <v>211540</v>
          </cell>
          <cell r="E207">
            <v>213494</v>
          </cell>
          <cell r="F207">
            <v>222483</v>
          </cell>
          <cell r="G207">
            <v>221591</v>
          </cell>
          <cell r="H207">
            <v>227301</v>
          </cell>
          <cell r="I207">
            <v>238954</v>
          </cell>
          <cell r="J207">
            <v>241966</v>
          </cell>
          <cell r="K207">
            <v>240716</v>
          </cell>
          <cell r="L207">
            <v>243431</v>
          </cell>
          <cell r="M207">
            <v>243841</v>
          </cell>
          <cell r="N207">
            <v>252665</v>
          </cell>
          <cell r="O207">
            <v>255556</v>
          </cell>
          <cell r="P207">
            <v>257017</v>
          </cell>
          <cell r="Q207">
            <v>260286</v>
          </cell>
          <cell r="R207">
            <v>257516</v>
          </cell>
          <cell r="S207">
            <v>255499</v>
          </cell>
          <cell r="T207">
            <v>241410</v>
          </cell>
          <cell r="U207">
            <v>241909</v>
          </cell>
          <cell r="V207">
            <v>230767</v>
          </cell>
          <cell r="W207">
            <v>236563</v>
          </cell>
        </row>
        <row r="208">
          <cell r="W208">
            <v>12367</v>
          </cell>
        </row>
        <row r="209">
          <cell r="W209">
            <v>3956</v>
          </cell>
        </row>
        <row r="210">
          <cell r="W210">
            <v>7248</v>
          </cell>
        </row>
        <row r="211">
          <cell r="W211">
            <v>0</v>
          </cell>
        </row>
        <row r="212">
          <cell r="W212">
            <v>36257</v>
          </cell>
        </row>
        <row r="213">
          <cell r="W213">
            <v>0</v>
          </cell>
        </row>
        <row r="214">
          <cell r="W214">
            <v>0</v>
          </cell>
        </row>
        <row r="215">
          <cell r="W215">
            <v>0</v>
          </cell>
        </row>
        <row r="216">
          <cell r="W216">
            <v>15991</v>
          </cell>
        </row>
        <row r="217">
          <cell r="W217">
            <v>110539</v>
          </cell>
        </row>
        <row r="218">
          <cell r="W218">
            <v>0</v>
          </cell>
        </row>
        <row r="219">
          <cell r="W219">
            <v>0</v>
          </cell>
        </row>
        <row r="220">
          <cell r="W220">
            <v>0</v>
          </cell>
        </row>
        <row r="221">
          <cell r="W221">
            <v>0</v>
          </cell>
        </row>
        <row r="222">
          <cell r="W222">
            <v>0</v>
          </cell>
        </row>
        <row r="223">
          <cell r="W223">
            <v>4078</v>
          </cell>
        </row>
        <row r="224">
          <cell r="W224">
            <v>0</v>
          </cell>
        </row>
        <row r="225">
          <cell r="W225">
            <v>1024</v>
          </cell>
        </row>
        <row r="226">
          <cell r="W226">
            <v>0</v>
          </cell>
        </row>
        <row r="227">
          <cell r="W227">
            <v>0</v>
          </cell>
        </row>
        <row r="228">
          <cell r="W228">
            <v>0</v>
          </cell>
        </row>
        <row r="229">
          <cell r="W229">
            <v>2998</v>
          </cell>
        </row>
        <row r="230">
          <cell r="W230">
            <v>1459</v>
          </cell>
        </row>
        <row r="231">
          <cell r="W231">
            <v>3819</v>
          </cell>
        </row>
        <row r="232">
          <cell r="W232">
            <v>5881</v>
          </cell>
        </row>
        <row r="233">
          <cell r="W233">
            <v>14917</v>
          </cell>
        </row>
        <row r="234">
          <cell r="W234">
            <v>16029</v>
          </cell>
        </row>
        <row r="235">
          <cell r="W235">
            <v>0</v>
          </cell>
        </row>
        <row r="236">
          <cell r="S236">
            <v>0</v>
          </cell>
        </row>
        <row r="237">
          <cell r="W237">
            <v>0</v>
          </cell>
        </row>
        <row r="238">
          <cell r="W238">
            <v>6825</v>
          </cell>
        </row>
        <row r="239">
          <cell r="W239">
            <v>243388</v>
          </cell>
        </row>
        <row r="241">
          <cell r="C241">
            <v>6118</v>
          </cell>
          <cell r="D241">
            <v>5943</v>
          </cell>
          <cell r="E241">
            <v>6072</v>
          </cell>
          <cell r="F241">
            <v>6047</v>
          </cell>
          <cell r="G241">
            <v>6309</v>
          </cell>
          <cell r="H241">
            <v>6446</v>
          </cell>
          <cell r="I241">
            <v>6510</v>
          </cell>
          <cell r="J241">
            <v>6578</v>
          </cell>
          <cell r="K241">
            <v>6689</v>
          </cell>
          <cell r="L241">
            <v>6690</v>
          </cell>
          <cell r="M241">
            <v>6848</v>
          </cell>
          <cell r="N241">
            <v>6944</v>
          </cell>
          <cell r="O241">
            <v>7051</v>
          </cell>
          <cell r="P241">
            <v>7117</v>
          </cell>
          <cell r="Q241">
            <v>6982</v>
          </cell>
          <cell r="R241">
            <v>6047</v>
          </cell>
          <cell r="S241">
            <v>7207</v>
          </cell>
          <cell r="T241">
            <v>7234</v>
          </cell>
          <cell r="U241">
            <v>7176</v>
          </cell>
          <cell r="V241">
            <v>7173</v>
          </cell>
          <cell r="W241">
            <v>6825</v>
          </cell>
        </row>
        <row r="255">
          <cell r="C255">
            <v>3336</v>
          </cell>
          <cell r="D255">
            <v>1266</v>
          </cell>
          <cell r="E255">
            <v>1658</v>
          </cell>
          <cell r="F255">
            <v>1719</v>
          </cell>
          <cell r="G255">
            <v>1436</v>
          </cell>
          <cell r="H255">
            <v>1508</v>
          </cell>
          <cell r="I255">
            <v>-259</v>
          </cell>
          <cell r="J255">
            <v>250</v>
          </cell>
          <cell r="K255">
            <v>-144</v>
          </cell>
          <cell r="L255">
            <v>1003</v>
          </cell>
          <cell r="M255">
            <v>1685</v>
          </cell>
          <cell r="N255">
            <v>388</v>
          </cell>
          <cell r="O255">
            <v>1074</v>
          </cell>
          <cell r="P255">
            <v>-277</v>
          </cell>
          <cell r="Q255">
            <v>-630</v>
          </cell>
          <cell r="R255">
            <v>972</v>
          </cell>
          <cell r="S255">
            <v>298</v>
          </cell>
          <cell r="T255">
            <v>902</v>
          </cell>
          <cell r="U255">
            <v>1467</v>
          </cell>
          <cell r="V255">
            <v>1302</v>
          </cell>
          <cell r="W255">
            <v>297</v>
          </cell>
        </row>
        <row r="256">
          <cell r="W256">
            <v>47</v>
          </cell>
        </row>
        <row r="257">
          <cell r="W257">
            <v>-726</v>
          </cell>
        </row>
        <row r="258">
          <cell r="W258">
            <v>-1285</v>
          </cell>
        </row>
        <row r="259">
          <cell r="W259">
            <v>-98</v>
          </cell>
        </row>
        <row r="260">
          <cell r="W260">
            <v>-1286</v>
          </cell>
        </row>
        <row r="261">
          <cell r="W261">
            <v>-280</v>
          </cell>
        </row>
        <row r="262">
          <cell r="W262">
            <v>40</v>
          </cell>
        </row>
        <row r="263">
          <cell r="W263">
            <v>491</v>
          </cell>
        </row>
        <row r="264">
          <cell r="W264">
            <v>-717</v>
          </cell>
        </row>
        <row r="265">
          <cell r="W265">
            <v>-2644</v>
          </cell>
        </row>
        <row r="266">
          <cell r="W266">
            <v>3797</v>
          </cell>
        </row>
        <row r="267">
          <cell r="W267">
            <v>0</v>
          </cell>
        </row>
        <row r="268">
          <cell r="W268">
            <v>75</v>
          </cell>
        </row>
        <row r="269">
          <cell r="W269">
            <v>515</v>
          </cell>
        </row>
        <row r="270">
          <cell r="W270">
            <v>349</v>
          </cell>
        </row>
        <row r="271">
          <cell r="W271">
            <v>447</v>
          </cell>
        </row>
        <row r="272">
          <cell r="W272">
            <v>0</v>
          </cell>
        </row>
        <row r="273">
          <cell r="W273">
            <v>239</v>
          </cell>
        </row>
        <row r="274">
          <cell r="W274">
            <v>200</v>
          </cell>
        </row>
        <row r="275">
          <cell r="W275">
            <v>-116</v>
          </cell>
        </row>
        <row r="276">
          <cell r="W276">
            <v>226</v>
          </cell>
        </row>
        <row r="277">
          <cell r="W277">
            <v>-196</v>
          </cell>
        </row>
        <row r="278">
          <cell r="W278">
            <v>-182</v>
          </cell>
        </row>
        <row r="279">
          <cell r="W279">
            <v>90</v>
          </cell>
        </row>
        <row r="280">
          <cell r="W280">
            <v>903</v>
          </cell>
        </row>
        <row r="281">
          <cell r="W281">
            <v>179</v>
          </cell>
        </row>
        <row r="282">
          <cell r="W282">
            <v>229</v>
          </cell>
        </row>
        <row r="283">
          <cell r="W283">
            <v>-67</v>
          </cell>
        </row>
        <row r="284">
          <cell r="S284">
            <v>0</v>
          </cell>
        </row>
        <row r="285">
          <cell r="W285">
            <v>649</v>
          </cell>
        </row>
        <row r="286">
          <cell r="W286">
            <v>45</v>
          </cell>
        </row>
        <row r="287">
          <cell r="W287">
            <v>924</v>
          </cell>
        </row>
        <row r="289">
          <cell r="C289">
            <v>-1612</v>
          </cell>
          <cell r="D289">
            <v>-457</v>
          </cell>
          <cell r="E289">
            <v>-1131</v>
          </cell>
          <cell r="F289">
            <v>-1320</v>
          </cell>
          <cell r="G289">
            <v>-1075</v>
          </cell>
          <cell r="H289">
            <v>-1258</v>
          </cell>
          <cell r="I289">
            <v>685</v>
          </cell>
          <cell r="J289">
            <v>-62</v>
          </cell>
          <cell r="K289">
            <v>58</v>
          </cell>
          <cell r="L289">
            <v>-869</v>
          </cell>
          <cell r="M289">
            <v>-1958</v>
          </cell>
          <cell r="N289">
            <v>-235</v>
          </cell>
          <cell r="O289">
            <v>-952</v>
          </cell>
          <cell r="P289">
            <v>458</v>
          </cell>
          <cell r="Q289">
            <v>866</v>
          </cell>
          <cell r="R289">
            <v>-589</v>
          </cell>
          <cell r="S289">
            <v>162</v>
          </cell>
          <cell r="T289">
            <v>-1174</v>
          </cell>
          <cell r="U289">
            <v>-1319</v>
          </cell>
          <cell r="V289">
            <v>-1020</v>
          </cell>
          <cell r="W289">
            <v>627</v>
          </cell>
        </row>
        <row r="302"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-4</v>
          </cell>
          <cell r="M302">
            <v>-3</v>
          </cell>
          <cell r="N302">
            <v>-4</v>
          </cell>
          <cell r="O302">
            <v>-3</v>
          </cell>
          <cell r="P302">
            <v>-3</v>
          </cell>
          <cell r="Q302">
            <v>-3</v>
          </cell>
          <cell r="R302">
            <v>-3</v>
          </cell>
          <cell r="S302">
            <v>-3</v>
          </cell>
          <cell r="T302">
            <v>-3</v>
          </cell>
          <cell r="U302">
            <v>-5</v>
          </cell>
          <cell r="V302">
            <v>-2</v>
          </cell>
          <cell r="W302">
            <v>-2</v>
          </cell>
        </row>
        <row r="303">
          <cell r="W303">
            <v>0</v>
          </cell>
        </row>
        <row r="304">
          <cell r="W304">
            <v>0</v>
          </cell>
        </row>
        <row r="305">
          <cell r="W305">
            <v>0</v>
          </cell>
        </row>
        <row r="306">
          <cell r="W306">
            <v>4</v>
          </cell>
        </row>
        <row r="307">
          <cell r="W307">
            <v>-6</v>
          </cell>
        </row>
        <row r="308">
          <cell r="W308">
            <v>0</v>
          </cell>
        </row>
        <row r="309">
          <cell r="W309">
            <v>0</v>
          </cell>
        </row>
        <row r="310">
          <cell r="W310">
            <v>0</v>
          </cell>
        </row>
        <row r="311">
          <cell r="W311">
            <v>0</v>
          </cell>
        </row>
        <row r="312">
          <cell r="W312">
            <v>0</v>
          </cell>
        </row>
        <row r="313">
          <cell r="W313">
            <v>0</v>
          </cell>
        </row>
        <row r="314">
          <cell r="W314">
            <v>0</v>
          </cell>
        </row>
        <row r="315">
          <cell r="W315">
            <v>0</v>
          </cell>
        </row>
        <row r="316">
          <cell r="W316">
            <v>0</v>
          </cell>
        </row>
        <row r="317">
          <cell r="W317">
            <v>0</v>
          </cell>
        </row>
        <row r="318">
          <cell r="W318">
            <v>0</v>
          </cell>
        </row>
        <row r="319">
          <cell r="W319">
            <v>0</v>
          </cell>
        </row>
        <row r="320">
          <cell r="W320">
            <v>0</v>
          </cell>
        </row>
        <row r="321">
          <cell r="W321">
            <v>0</v>
          </cell>
        </row>
        <row r="322">
          <cell r="W322">
            <v>0</v>
          </cell>
        </row>
        <row r="323">
          <cell r="W323">
            <v>0</v>
          </cell>
        </row>
        <row r="324">
          <cell r="W324">
            <v>0</v>
          </cell>
        </row>
        <row r="325">
          <cell r="W325">
            <v>0</v>
          </cell>
        </row>
        <row r="326">
          <cell r="W326">
            <v>0</v>
          </cell>
        </row>
        <row r="327">
          <cell r="W327">
            <v>0</v>
          </cell>
        </row>
        <row r="328">
          <cell r="W328">
            <v>0</v>
          </cell>
        </row>
        <row r="329">
          <cell r="W329">
            <v>0</v>
          </cell>
        </row>
        <row r="330">
          <cell r="W330">
            <v>0</v>
          </cell>
        </row>
        <row r="331">
          <cell r="S331">
            <v>0</v>
          </cell>
        </row>
        <row r="332">
          <cell r="W332">
            <v>0</v>
          </cell>
        </row>
        <row r="333">
          <cell r="W333">
            <v>0</v>
          </cell>
        </row>
        <row r="334">
          <cell r="W334">
            <v>-2</v>
          </cell>
        </row>
        <row r="336"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</row>
        <row r="349">
          <cell r="C349">
            <v>70724</v>
          </cell>
          <cell r="D349">
            <v>73145</v>
          </cell>
          <cell r="E349">
            <v>75278</v>
          </cell>
          <cell r="F349">
            <v>79779</v>
          </cell>
          <cell r="G349">
            <v>80798</v>
          </cell>
          <cell r="H349">
            <v>82920</v>
          </cell>
          <cell r="I349">
            <v>86410</v>
          </cell>
          <cell r="J349">
            <v>89950</v>
          </cell>
          <cell r="K349">
            <v>92509</v>
          </cell>
          <cell r="L349">
            <v>92765</v>
          </cell>
          <cell r="M349">
            <v>96980</v>
          </cell>
          <cell r="N349">
            <v>99985</v>
          </cell>
          <cell r="O349">
            <v>97773</v>
          </cell>
          <cell r="P349">
            <v>103952</v>
          </cell>
          <cell r="Q349">
            <v>111609</v>
          </cell>
          <cell r="R349">
            <v>116038</v>
          </cell>
          <cell r="S349">
            <v>123416</v>
          </cell>
          <cell r="T349">
            <v>134117</v>
          </cell>
          <cell r="U349">
            <v>143774</v>
          </cell>
          <cell r="V349">
            <v>152729</v>
          </cell>
          <cell r="W349">
            <v>172142</v>
          </cell>
        </row>
        <row r="350">
          <cell r="W350">
            <v>2554</v>
          </cell>
        </row>
        <row r="351">
          <cell r="W351">
            <v>1428</v>
          </cell>
        </row>
        <row r="352">
          <cell r="W352">
            <v>2779</v>
          </cell>
        </row>
        <row r="353">
          <cell r="W353">
            <v>3909</v>
          </cell>
        </row>
        <row r="354">
          <cell r="W354">
            <v>32553</v>
          </cell>
        </row>
        <row r="355">
          <cell r="W355">
            <v>847</v>
          </cell>
        </row>
        <row r="356">
          <cell r="W356">
            <v>657</v>
          </cell>
        </row>
        <row r="357">
          <cell r="W357">
            <v>2158</v>
          </cell>
        </row>
        <row r="358">
          <cell r="W358">
            <v>15070</v>
          </cell>
        </row>
        <row r="359">
          <cell r="W359">
            <v>20956</v>
          </cell>
        </row>
        <row r="360">
          <cell r="W360">
            <v>18033</v>
          </cell>
        </row>
        <row r="361">
          <cell r="W361">
            <v>101</v>
          </cell>
        </row>
        <row r="362">
          <cell r="W362">
            <v>1571</v>
          </cell>
        </row>
        <row r="363">
          <cell r="W363">
            <v>1065</v>
          </cell>
        </row>
        <row r="364">
          <cell r="W364">
            <v>133</v>
          </cell>
        </row>
        <row r="365">
          <cell r="W365">
            <v>1989</v>
          </cell>
        </row>
        <row r="366">
          <cell r="W366">
            <v>0</v>
          </cell>
        </row>
        <row r="367">
          <cell r="W367">
            <v>2966</v>
          </cell>
        </row>
        <row r="368">
          <cell r="W368">
            <v>9071</v>
          </cell>
        </row>
        <row r="369">
          <cell r="W369">
            <v>7279</v>
          </cell>
        </row>
        <row r="370">
          <cell r="W370">
            <v>5479</v>
          </cell>
        </row>
        <row r="371">
          <cell r="W371">
            <v>5831</v>
          </cell>
        </row>
        <row r="372">
          <cell r="W372">
            <v>1070</v>
          </cell>
        </row>
        <row r="373">
          <cell r="W373">
            <v>1386</v>
          </cell>
        </row>
        <row r="374">
          <cell r="W374">
            <v>9063</v>
          </cell>
        </row>
        <row r="375">
          <cell r="W375">
            <v>17408</v>
          </cell>
        </row>
        <row r="376">
          <cell r="W376">
            <v>6788</v>
          </cell>
        </row>
        <row r="377">
          <cell r="W377">
            <v>11627</v>
          </cell>
        </row>
        <row r="378">
          <cell r="S378">
            <v>3258</v>
          </cell>
        </row>
        <row r="379">
          <cell r="W379">
            <v>11814</v>
          </cell>
        </row>
        <row r="380">
          <cell r="W380">
            <v>4985</v>
          </cell>
        </row>
        <row r="381">
          <cell r="W381">
            <v>204939.95639787611</v>
          </cell>
        </row>
        <row r="383">
          <cell r="C383">
            <v>26089</v>
          </cell>
          <cell r="D383">
            <v>25390</v>
          </cell>
          <cell r="E383">
            <v>26282</v>
          </cell>
          <cell r="F383">
            <v>27588</v>
          </cell>
          <cell r="G383">
            <v>27026</v>
          </cell>
          <cell r="H383">
            <v>28078</v>
          </cell>
          <cell r="I383">
            <v>26557</v>
          </cell>
          <cell r="J383">
            <v>27558</v>
          </cell>
          <cell r="K383">
            <v>28559</v>
          </cell>
          <cell r="L383">
            <v>29494</v>
          </cell>
          <cell r="M383">
            <v>30330</v>
          </cell>
          <cell r="N383">
            <v>28215</v>
          </cell>
          <cell r="O383">
            <v>29193</v>
          </cell>
          <cell r="P383">
            <v>27186</v>
          </cell>
          <cell r="Q383">
            <v>28168</v>
          </cell>
          <cell r="R383">
            <v>29888</v>
          </cell>
          <cell r="S383">
            <v>29374</v>
          </cell>
          <cell r="T383">
            <v>26995</v>
          </cell>
          <cell r="U383">
            <v>27456</v>
          </cell>
          <cell r="V383">
            <v>26871</v>
          </cell>
          <cell r="W383">
            <v>28426</v>
          </cell>
        </row>
        <row r="398">
          <cell r="C398">
            <v>1753</v>
          </cell>
          <cell r="D398">
            <v>1858</v>
          </cell>
          <cell r="E398">
            <v>2279</v>
          </cell>
          <cell r="F398">
            <v>2206</v>
          </cell>
          <cell r="G398">
            <v>2566</v>
          </cell>
          <cell r="H398">
            <v>3030</v>
          </cell>
          <cell r="I398">
            <v>2901</v>
          </cell>
          <cell r="J398">
            <v>2879</v>
          </cell>
          <cell r="K398">
            <v>2969</v>
          </cell>
          <cell r="L398">
            <v>2678</v>
          </cell>
          <cell r="M398">
            <v>2819</v>
          </cell>
          <cell r="N398">
            <v>3554</v>
          </cell>
          <cell r="O398">
            <v>3465</v>
          </cell>
          <cell r="P398">
            <v>3288</v>
          </cell>
          <cell r="Q398">
            <v>3270</v>
          </cell>
          <cell r="R398">
            <v>1996</v>
          </cell>
          <cell r="S398">
            <v>2030</v>
          </cell>
          <cell r="T398">
            <v>2448</v>
          </cell>
          <cell r="U398">
            <v>2175</v>
          </cell>
          <cell r="V398">
            <v>3423</v>
          </cell>
          <cell r="W398">
            <v>3727</v>
          </cell>
        </row>
        <row r="399">
          <cell r="W399">
            <v>350</v>
          </cell>
        </row>
        <row r="400">
          <cell r="W400">
            <v>18</v>
          </cell>
        </row>
        <row r="401">
          <cell r="W401">
            <v>160</v>
          </cell>
        </row>
        <row r="402">
          <cell r="W402">
            <v>0</v>
          </cell>
        </row>
        <row r="403">
          <cell r="W403">
            <v>1576</v>
          </cell>
        </row>
        <row r="404">
          <cell r="W404">
            <v>0</v>
          </cell>
        </row>
        <row r="405">
          <cell r="W405">
            <v>0</v>
          </cell>
        </row>
        <row r="406">
          <cell r="W406">
            <v>32</v>
          </cell>
        </row>
        <row r="407">
          <cell r="W407">
            <v>0</v>
          </cell>
        </row>
        <row r="408">
          <cell r="W408">
            <v>0</v>
          </cell>
        </row>
        <row r="409">
          <cell r="W409">
            <v>165</v>
          </cell>
        </row>
        <row r="410">
          <cell r="W410">
            <v>7</v>
          </cell>
        </row>
        <row r="411">
          <cell r="W411">
            <v>3</v>
          </cell>
        </row>
        <row r="412">
          <cell r="W412">
            <v>0</v>
          </cell>
        </row>
        <row r="413">
          <cell r="W413">
            <v>14</v>
          </cell>
        </row>
        <row r="414">
          <cell r="W414">
            <v>35</v>
          </cell>
        </row>
        <row r="416">
          <cell r="W416">
            <v>0</v>
          </cell>
        </row>
        <row r="417">
          <cell r="W417">
            <v>503</v>
          </cell>
        </row>
        <row r="418">
          <cell r="W418">
            <v>610</v>
          </cell>
        </row>
        <row r="419">
          <cell r="W419">
            <v>47</v>
          </cell>
        </row>
        <row r="420">
          <cell r="W420">
            <v>30</v>
          </cell>
        </row>
        <row r="421">
          <cell r="W421">
            <v>23</v>
          </cell>
        </row>
        <row r="422">
          <cell r="W422">
            <v>18</v>
          </cell>
        </row>
        <row r="423">
          <cell r="W423">
            <v>42</v>
          </cell>
        </row>
        <row r="424">
          <cell r="W424">
            <v>21</v>
          </cell>
        </row>
        <row r="425">
          <cell r="W425">
            <v>73</v>
          </cell>
        </row>
        <row r="426">
          <cell r="W426">
            <v>36</v>
          </cell>
        </row>
        <row r="427">
          <cell r="S427">
            <v>0</v>
          </cell>
        </row>
        <row r="428">
          <cell r="W428">
            <v>21</v>
          </cell>
        </row>
        <row r="429">
          <cell r="W429">
            <v>240</v>
          </cell>
        </row>
        <row r="430">
          <cell r="W430">
            <v>4024</v>
          </cell>
        </row>
        <row r="433">
          <cell r="C433">
            <v>160</v>
          </cell>
          <cell r="D433">
            <v>198</v>
          </cell>
          <cell r="E433">
            <v>210</v>
          </cell>
          <cell r="F433">
            <v>242</v>
          </cell>
          <cell r="G433">
            <v>211</v>
          </cell>
          <cell r="H433">
            <v>206</v>
          </cell>
          <cell r="I433">
            <v>222</v>
          </cell>
          <cell r="J433">
            <v>253</v>
          </cell>
          <cell r="K433">
            <v>258</v>
          </cell>
          <cell r="L433">
            <v>223</v>
          </cell>
          <cell r="M433">
            <v>275</v>
          </cell>
          <cell r="N433">
            <v>281</v>
          </cell>
          <cell r="O433">
            <v>274</v>
          </cell>
          <cell r="P433">
            <v>288</v>
          </cell>
          <cell r="Q433">
            <v>284</v>
          </cell>
          <cell r="R433">
            <v>297</v>
          </cell>
          <cell r="S433">
            <v>304</v>
          </cell>
          <cell r="T433">
            <v>303</v>
          </cell>
          <cell r="U433">
            <v>303</v>
          </cell>
          <cell r="V433">
            <v>267</v>
          </cell>
          <cell r="W433">
            <v>297</v>
          </cell>
        </row>
      </sheetData>
      <sheetData sheetId="2">
        <row r="43">
          <cell r="B43">
            <v>1990</v>
          </cell>
          <cell r="C43">
            <v>1991</v>
          </cell>
          <cell r="D43">
            <v>1992</v>
          </cell>
          <cell r="E43">
            <v>1993</v>
          </cell>
          <cell r="F43">
            <v>1994</v>
          </cell>
          <cell r="G43">
            <v>1995</v>
          </cell>
          <cell r="H43">
            <v>1996</v>
          </cell>
          <cell r="I43">
            <v>1997</v>
          </cell>
          <cell r="J43">
            <v>1998</v>
          </cell>
          <cell r="K43">
            <v>1999</v>
          </cell>
          <cell r="L43">
            <v>2000</v>
          </cell>
          <cell r="M43">
            <v>2001</v>
          </cell>
          <cell r="N43">
            <v>2002</v>
          </cell>
          <cell r="O43">
            <v>2003</v>
          </cell>
          <cell r="P43">
            <v>2004</v>
          </cell>
          <cell r="Q43">
            <v>2005</v>
          </cell>
          <cell r="R43">
            <v>2006</v>
          </cell>
          <cell r="S43">
            <v>2007</v>
          </cell>
          <cell r="T43">
            <v>2008</v>
          </cell>
          <cell r="U43">
            <v>2009</v>
          </cell>
          <cell r="V43">
            <v>2010</v>
          </cell>
        </row>
        <row r="44">
          <cell r="A44" t="str">
            <v>Coal and lignite</v>
          </cell>
          <cell r="B44">
            <v>453.43099999999998</v>
          </cell>
          <cell r="C44">
            <v>432.512</v>
          </cell>
          <cell r="D44">
            <v>403.79199999999997</v>
          </cell>
          <cell r="E44">
            <v>379.01499999999999</v>
          </cell>
          <cell r="F44">
            <v>369.73</v>
          </cell>
          <cell r="G44">
            <v>364.71</v>
          </cell>
          <cell r="H44">
            <v>361.971</v>
          </cell>
          <cell r="I44">
            <v>348.92899999999997</v>
          </cell>
          <cell r="J44">
            <v>332.97199999999998</v>
          </cell>
          <cell r="K44">
            <v>313.15600000000001</v>
          </cell>
          <cell r="L44">
            <v>320.84500000000003</v>
          </cell>
          <cell r="M44">
            <v>322.72399999999999</v>
          </cell>
          <cell r="N44">
            <v>319.726</v>
          </cell>
          <cell r="O44">
            <v>330.05099999999999</v>
          </cell>
          <cell r="P44">
            <v>327.15899999999999</v>
          </cell>
          <cell r="Q44">
            <v>317.303</v>
          </cell>
          <cell r="R44">
            <v>325.30500000000001</v>
          </cell>
          <cell r="S44">
            <v>328.70699999999999</v>
          </cell>
          <cell r="T44">
            <v>305.51799999999997</v>
          </cell>
          <cell r="U44">
            <v>267.91800000000001</v>
          </cell>
          <cell r="V44">
            <v>279.97000000000003</v>
          </cell>
        </row>
        <row r="45">
          <cell r="A45" t="str">
            <v>Oil</v>
          </cell>
          <cell r="B45">
            <v>632.93499999999995</v>
          </cell>
          <cell r="C45">
            <v>639.63099999999997</v>
          </cell>
          <cell r="D45">
            <v>636.77099999999996</v>
          </cell>
          <cell r="E45">
            <v>635.947</v>
          </cell>
          <cell r="F45">
            <v>640.56799999999998</v>
          </cell>
          <cell r="G45">
            <v>651.90599999999995</v>
          </cell>
          <cell r="H45">
            <v>664.779</v>
          </cell>
          <cell r="I45">
            <v>663.048</v>
          </cell>
          <cell r="J45">
            <v>678.39499999999998</v>
          </cell>
          <cell r="K45">
            <v>671.21500000000003</v>
          </cell>
          <cell r="L45">
            <v>661.154</v>
          </cell>
          <cell r="M45">
            <v>676.221</v>
          </cell>
          <cell r="N45">
            <v>671.18</v>
          </cell>
          <cell r="O45">
            <v>675.20500000000004</v>
          </cell>
          <cell r="P45">
            <v>678.529</v>
          </cell>
          <cell r="Q45">
            <v>679.346</v>
          </cell>
          <cell r="R45">
            <v>675.11099999999999</v>
          </cell>
          <cell r="S45">
            <v>661.30499999999995</v>
          </cell>
          <cell r="T45">
            <v>657.19299999999998</v>
          </cell>
          <cell r="U45">
            <v>623.15899999999999</v>
          </cell>
          <cell r="V45">
            <v>617.09400000000005</v>
          </cell>
        </row>
        <row r="46">
          <cell r="A46" t="str">
            <v>Gas</v>
          </cell>
          <cell r="B46">
            <v>295.93400000000003</v>
          </cell>
          <cell r="C46">
            <v>305.41699999999997</v>
          </cell>
          <cell r="D46">
            <v>296.55900000000003</v>
          </cell>
          <cell r="E46">
            <v>307.83100000000002</v>
          </cell>
          <cell r="F46">
            <v>307.58600000000001</v>
          </cell>
          <cell r="G46">
            <v>334.14100000000002</v>
          </cell>
          <cell r="H46">
            <v>367.69200000000001</v>
          </cell>
          <cell r="I46">
            <v>359.84</v>
          </cell>
          <cell r="J46">
            <v>371.40300000000002</v>
          </cell>
          <cell r="K46">
            <v>382.79399999999998</v>
          </cell>
          <cell r="L46">
            <v>393.935</v>
          </cell>
          <cell r="M46">
            <v>404.04700000000003</v>
          </cell>
          <cell r="N46">
            <v>405.49799999999999</v>
          </cell>
          <cell r="O46">
            <v>425.596</v>
          </cell>
          <cell r="P46">
            <v>435.46899999999999</v>
          </cell>
          <cell r="Q46">
            <v>446.00299999999999</v>
          </cell>
          <cell r="R46">
            <v>438.50599999999997</v>
          </cell>
          <cell r="S46">
            <v>432.96300000000002</v>
          </cell>
          <cell r="T46">
            <v>441.01</v>
          </cell>
          <cell r="U46">
            <v>416.96199999999999</v>
          </cell>
          <cell r="V46">
            <v>441.79599999999999</v>
          </cell>
        </row>
        <row r="47">
          <cell r="A47" t="str">
            <v>Nuclear</v>
          </cell>
          <cell r="B47">
            <v>205.20500000000001</v>
          </cell>
          <cell r="C47">
            <v>211.54</v>
          </cell>
          <cell r="D47">
            <v>213.494</v>
          </cell>
          <cell r="E47">
            <v>222.483</v>
          </cell>
          <cell r="F47">
            <v>221.59100000000001</v>
          </cell>
          <cell r="G47">
            <v>227.30099999999999</v>
          </cell>
          <cell r="H47">
            <v>238.95400000000001</v>
          </cell>
          <cell r="I47">
            <v>241.96600000000001</v>
          </cell>
          <cell r="J47">
            <v>240.71600000000001</v>
          </cell>
          <cell r="K47">
            <v>243.43100000000001</v>
          </cell>
          <cell r="L47">
            <v>243.84100000000001</v>
          </cell>
          <cell r="M47">
            <v>252.66499999999999</v>
          </cell>
          <cell r="N47">
            <v>255.55600000000001</v>
          </cell>
          <cell r="O47">
            <v>257.017</v>
          </cell>
          <cell r="P47">
            <v>260.286</v>
          </cell>
          <cell r="Q47">
            <v>257.51600000000002</v>
          </cell>
          <cell r="R47">
            <v>255.499</v>
          </cell>
          <cell r="S47">
            <v>241.41</v>
          </cell>
          <cell r="T47">
            <v>241.90899999999999</v>
          </cell>
          <cell r="U47">
            <v>230.767</v>
          </cell>
          <cell r="V47">
            <v>236.56299999999999</v>
          </cell>
        </row>
        <row r="48">
          <cell r="A48" t="str">
            <v>Renewables</v>
          </cell>
          <cell r="B48">
            <v>70.724000000000004</v>
          </cell>
          <cell r="C48">
            <v>73.144999999999996</v>
          </cell>
          <cell r="D48">
            <v>75.278000000000006</v>
          </cell>
          <cell r="E48">
            <v>79.778999999999996</v>
          </cell>
          <cell r="F48">
            <v>80.798000000000002</v>
          </cell>
          <cell r="G48">
            <v>82.92</v>
          </cell>
          <cell r="H48">
            <v>86.41</v>
          </cell>
          <cell r="I48">
            <v>89.95</v>
          </cell>
          <cell r="J48">
            <v>92.509</v>
          </cell>
          <cell r="K48">
            <v>92.765000000000001</v>
          </cell>
          <cell r="L48">
            <v>96.98</v>
          </cell>
          <cell r="M48">
            <v>99.984999999999999</v>
          </cell>
          <cell r="N48">
            <v>97.772999999999996</v>
          </cell>
          <cell r="O48">
            <v>103.952</v>
          </cell>
          <cell r="P48">
            <v>111.60899999999999</v>
          </cell>
          <cell r="Q48">
            <v>116.038</v>
          </cell>
          <cell r="R48">
            <v>123.416</v>
          </cell>
          <cell r="S48">
            <v>134.11699999999999</v>
          </cell>
          <cell r="T48">
            <v>143.774</v>
          </cell>
          <cell r="U48">
            <v>152.72900000000001</v>
          </cell>
          <cell r="V48">
            <v>172.142</v>
          </cell>
        </row>
        <row r="49">
          <cell r="A49" t="str">
            <v>Other (industrial waste, net electricity imports)</v>
          </cell>
          <cell r="B49">
            <v>5.0890000000000004</v>
          </cell>
          <cell r="C49">
            <v>3.1240000000000001</v>
          </cell>
          <cell r="D49">
            <v>3.9369999999999998</v>
          </cell>
          <cell r="E49">
            <v>3.9249999999999998</v>
          </cell>
          <cell r="F49">
            <v>4.0019999999999998</v>
          </cell>
          <cell r="G49">
            <v>4.5380000000000003</v>
          </cell>
          <cell r="H49">
            <v>2.6419999999999999</v>
          </cell>
          <cell r="I49">
            <v>3.129</v>
          </cell>
          <cell r="J49">
            <v>2.8250000000000002</v>
          </cell>
          <cell r="K49">
            <v>3.677</v>
          </cell>
          <cell r="L49">
            <v>4.5010000000000003</v>
          </cell>
          <cell r="M49">
            <v>3.9380000000000002</v>
          </cell>
          <cell r="N49">
            <v>4.5359999999999996</v>
          </cell>
          <cell r="O49">
            <v>3.008</v>
          </cell>
          <cell r="P49">
            <v>2.637</v>
          </cell>
          <cell r="Q49">
            <v>2.9649999999999999</v>
          </cell>
          <cell r="R49">
            <v>2.3250000000000002</v>
          </cell>
          <cell r="S49">
            <v>3.347</v>
          </cell>
          <cell r="T49">
            <v>3.637</v>
          </cell>
          <cell r="U49">
            <v>4.7229999999999999</v>
          </cell>
          <cell r="V49">
            <v>4.0220000000000002</v>
          </cell>
        </row>
        <row r="50">
          <cell r="A50" t="str">
            <v>Total (as reported)</v>
          </cell>
          <cell r="B50">
            <v>1665.287</v>
          </cell>
          <cell r="C50">
            <v>1667.42</v>
          </cell>
          <cell r="D50">
            <v>1631.9469999999999</v>
          </cell>
          <cell r="E50">
            <v>1631.1990000000001</v>
          </cell>
          <cell r="F50">
            <v>1626.566</v>
          </cell>
          <cell r="G50">
            <v>1668.106</v>
          </cell>
          <cell r="H50">
            <v>1725.2750000000001</v>
          </cell>
          <cell r="I50">
            <v>1709.8689999999999</v>
          </cell>
          <cell r="J50">
            <v>1721.9829999999999</v>
          </cell>
          <cell r="K50">
            <v>1710.5350000000001</v>
          </cell>
          <cell r="L50">
            <v>1724.9059999999999</v>
          </cell>
          <cell r="M50">
            <v>1763.479</v>
          </cell>
          <cell r="N50">
            <v>1758.25</v>
          </cell>
          <cell r="O50">
            <v>1799.2090000000001</v>
          </cell>
          <cell r="P50">
            <v>1820.3710000000001</v>
          </cell>
          <cell r="Q50">
            <v>1824.3430000000001</v>
          </cell>
          <cell r="R50">
            <v>1825.703</v>
          </cell>
          <cell r="S50">
            <v>1808.886</v>
          </cell>
          <cell r="T50">
            <v>1800.3150000000001</v>
          </cell>
          <cell r="U50">
            <v>1703.3689999999999</v>
          </cell>
          <cell r="V50">
            <v>1759.0150000000001</v>
          </cell>
        </row>
        <row r="68">
          <cell r="A68" t="str">
            <v>Coal and lignite</v>
          </cell>
          <cell r="B68">
            <v>18.091000000000001</v>
          </cell>
          <cell r="C68">
            <v>18.693999999999999</v>
          </cell>
          <cell r="D68">
            <v>18.207000000000001</v>
          </cell>
          <cell r="E68">
            <v>17.027000000000001</v>
          </cell>
          <cell r="F68">
            <v>17.209</v>
          </cell>
          <cell r="G68">
            <v>17.879000000000001</v>
          </cell>
          <cell r="H68">
            <v>20.056000000000001</v>
          </cell>
          <cell r="I68">
            <v>22.263000000000002</v>
          </cell>
          <cell r="J68">
            <v>23.186</v>
          </cell>
          <cell r="K68">
            <v>21.283000000000001</v>
          </cell>
          <cell r="L68">
            <v>23.777999999999999</v>
          </cell>
          <cell r="M68">
            <v>19.946000000000002</v>
          </cell>
          <cell r="N68">
            <v>20.672000000000001</v>
          </cell>
          <cell r="O68">
            <v>22.396000000000001</v>
          </cell>
          <cell r="P68">
            <v>23.311</v>
          </cell>
          <cell r="Q68">
            <v>23.661000000000001</v>
          </cell>
          <cell r="R68">
            <v>27.465</v>
          </cell>
          <cell r="S68">
            <v>30.369</v>
          </cell>
          <cell r="T68">
            <v>30.539000000000001</v>
          </cell>
          <cell r="U68">
            <v>30.960999999999999</v>
          </cell>
          <cell r="V68">
            <v>33.095999999999997</v>
          </cell>
        </row>
        <row r="69">
          <cell r="A69" t="str">
            <v>Oil</v>
          </cell>
          <cell r="B69">
            <v>44.923999999999999</v>
          </cell>
          <cell r="C69">
            <v>44.84</v>
          </cell>
          <cell r="D69">
            <v>45.463000000000001</v>
          </cell>
          <cell r="E69">
            <v>48.597999999999999</v>
          </cell>
          <cell r="F69">
            <v>46.845999999999997</v>
          </cell>
          <cell r="G69">
            <v>49.384999999999998</v>
          </cell>
          <cell r="H69">
            <v>51.374000000000002</v>
          </cell>
          <cell r="I69">
            <v>52.093000000000004</v>
          </cell>
          <cell r="J69">
            <v>51.826000000000001</v>
          </cell>
          <cell r="K69">
            <v>51.835999999999999</v>
          </cell>
          <cell r="L69">
            <v>52.884</v>
          </cell>
          <cell r="M69">
            <v>51.122</v>
          </cell>
          <cell r="N69">
            <v>52.22</v>
          </cell>
          <cell r="O69">
            <v>52.761000000000003</v>
          </cell>
          <cell r="P69">
            <v>52.960999999999999</v>
          </cell>
          <cell r="Q69">
            <v>53.235999999999997</v>
          </cell>
          <cell r="R69">
            <v>55.899000000000001</v>
          </cell>
          <cell r="S69">
            <v>54.311</v>
          </cell>
          <cell r="T69">
            <v>56.048999999999999</v>
          </cell>
          <cell r="U69">
            <v>55.158999999999999</v>
          </cell>
          <cell r="V69">
            <v>57.396000000000001</v>
          </cell>
        </row>
        <row r="70">
          <cell r="A70" t="str">
            <v>Gas</v>
          </cell>
          <cell r="B70">
            <v>6.4630000000000001</v>
          </cell>
          <cell r="C70">
            <v>7.2519999999999998</v>
          </cell>
          <cell r="D70">
            <v>8.9770000000000003</v>
          </cell>
          <cell r="E70">
            <v>9.9559999999999995</v>
          </cell>
          <cell r="F70">
            <v>10.44</v>
          </cell>
          <cell r="G70">
            <v>11.444000000000001</v>
          </cell>
          <cell r="H70">
            <v>12.346</v>
          </cell>
          <cell r="I70">
            <v>14.557</v>
          </cell>
          <cell r="J70">
            <v>15.614000000000001</v>
          </cell>
          <cell r="K70">
            <v>17.795000000000002</v>
          </cell>
          <cell r="L70">
            <v>19.216999999999999</v>
          </cell>
          <cell r="M70">
            <v>22.067</v>
          </cell>
          <cell r="N70">
            <v>21.510999999999999</v>
          </cell>
          <cell r="O70">
            <v>25.539000000000001</v>
          </cell>
          <cell r="P70">
            <v>25.463000000000001</v>
          </cell>
          <cell r="Q70">
            <v>29.646999999999998</v>
          </cell>
          <cell r="R70">
            <v>32.703000000000003</v>
          </cell>
          <cell r="S70">
            <v>37.927</v>
          </cell>
          <cell r="T70">
            <v>37.860999999999997</v>
          </cell>
          <cell r="U70">
            <v>37.106000000000002</v>
          </cell>
          <cell r="V70">
            <v>40.639000000000003</v>
          </cell>
        </row>
        <row r="71">
          <cell r="A71" t="str">
            <v>Nuclear</v>
          </cell>
          <cell r="B71">
            <v>6.1180000000000003</v>
          </cell>
          <cell r="C71">
            <v>5.9429999999999996</v>
          </cell>
          <cell r="D71">
            <v>6.0720000000000001</v>
          </cell>
          <cell r="E71">
            <v>6.0469999999999997</v>
          </cell>
          <cell r="F71">
            <v>6.3090000000000002</v>
          </cell>
          <cell r="G71">
            <v>6.4459999999999997</v>
          </cell>
          <cell r="H71">
            <v>6.51</v>
          </cell>
          <cell r="I71">
            <v>6.5780000000000003</v>
          </cell>
          <cell r="J71">
            <v>6.6890000000000001</v>
          </cell>
          <cell r="K71">
            <v>6.69</v>
          </cell>
          <cell r="L71">
            <v>6.8479999999999999</v>
          </cell>
          <cell r="M71">
            <v>6.944</v>
          </cell>
          <cell r="N71">
            <v>7.0510000000000002</v>
          </cell>
          <cell r="O71">
            <v>7.117</v>
          </cell>
          <cell r="P71">
            <v>6.9820000000000002</v>
          </cell>
          <cell r="Q71">
            <v>6.0469999999999997</v>
          </cell>
          <cell r="R71">
            <v>7.2069999999999999</v>
          </cell>
          <cell r="S71">
            <v>7.234</v>
          </cell>
          <cell r="T71">
            <v>7.1760000000000002</v>
          </cell>
          <cell r="U71">
            <v>7.173</v>
          </cell>
          <cell r="V71">
            <v>6.8250000000000002</v>
          </cell>
        </row>
        <row r="72">
          <cell r="A72" t="str">
            <v>Renewables</v>
          </cell>
          <cell r="B72">
            <v>26.088999999999999</v>
          </cell>
          <cell r="C72">
            <v>25.39</v>
          </cell>
          <cell r="D72">
            <v>26.282</v>
          </cell>
          <cell r="E72">
            <v>27.588000000000001</v>
          </cell>
          <cell r="F72">
            <v>27.026</v>
          </cell>
          <cell r="G72">
            <v>28.077999999999999</v>
          </cell>
          <cell r="H72">
            <v>26.556999999999999</v>
          </cell>
          <cell r="I72">
            <v>27.558</v>
          </cell>
          <cell r="J72">
            <v>28.559000000000001</v>
          </cell>
          <cell r="K72">
            <v>29.494</v>
          </cell>
          <cell r="L72">
            <v>30.33</v>
          </cell>
          <cell r="M72">
            <v>28.215</v>
          </cell>
          <cell r="N72">
            <v>29.193000000000001</v>
          </cell>
          <cell r="O72">
            <v>27.186</v>
          </cell>
          <cell r="P72">
            <v>28.167999999999999</v>
          </cell>
          <cell r="Q72">
            <v>29.888000000000002</v>
          </cell>
          <cell r="R72">
            <v>29.373999999999999</v>
          </cell>
          <cell r="S72">
            <v>26.995000000000001</v>
          </cell>
          <cell r="T72">
            <v>27.456</v>
          </cell>
          <cell r="U72">
            <v>26.870999999999999</v>
          </cell>
          <cell r="V72">
            <v>28.425999999999998</v>
          </cell>
        </row>
        <row r="73">
          <cell r="A73" t="str">
            <v>Other (industrial waste, net electricity imports)</v>
          </cell>
          <cell r="B73">
            <v>-1.452</v>
          </cell>
          <cell r="C73">
            <v>-0.25900000000000001</v>
          </cell>
          <cell r="D73">
            <v>-0.92100000000000004</v>
          </cell>
          <cell r="E73">
            <v>-1.0780000000000001</v>
          </cell>
          <cell r="F73">
            <v>-0.86399999999999999</v>
          </cell>
          <cell r="G73">
            <v>-1.052</v>
          </cell>
          <cell r="H73">
            <v>0.90700000000000003</v>
          </cell>
          <cell r="I73">
            <v>0.191</v>
          </cell>
          <cell r="J73">
            <v>0.316</v>
          </cell>
          <cell r="K73">
            <v>-0.64600000000000002</v>
          </cell>
          <cell r="L73">
            <v>-1.6830000000000001</v>
          </cell>
          <cell r="M73">
            <v>4.5999999999999999E-2</v>
          </cell>
          <cell r="N73">
            <v>-0.67800000000000005</v>
          </cell>
          <cell r="O73">
            <v>0.746</v>
          </cell>
          <cell r="P73">
            <v>1.1499999999999999</v>
          </cell>
          <cell r="Q73">
            <v>-0.29199999999999998</v>
          </cell>
          <cell r="R73">
            <v>0.46600000000000003</v>
          </cell>
          <cell r="S73">
            <v>-0.871</v>
          </cell>
          <cell r="T73">
            <v>-1.016</v>
          </cell>
          <cell r="U73">
            <v>-0.753</v>
          </cell>
          <cell r="V73">
            <v>0.92400000000000004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4"/>
  <sheetViews>
    <sheetView tabSelected="1" zoomScale="90" zoomScaleNormal="90" workbookViewId="0">
      <selection activeCell="K35" sqref="K35"/>
    </sheetView>
  </sheetViews>
  <sheetFormatPr defaultColWidth="11.42578125" defaultRowHeight="12.75" x14ac:dyDescent="0.2"/>
  <cols>
    <col min="1" max="1" width="24.140625" customWidth="1"/>
    <col min="2" max="5" width="9.28515625" bestFit="1" customWidth="1"/>
    <col min="6" max="6" width="12" customWidth="1"/>
    <col min="7" max="8" width="9.85546875" bestFit="1" customWidth="1"/>
    <col min="9" max="9" width="12.7109375" bestFit="1" customWidth="1"/>
    <col min="10" max="20" width="11.42578125" customWidth="1"/>
    <col min="21" max="21" width="8.85546875" customWidth="1"/>
    <col min="22" max="22" width="10.5703125" bestFit="1" customWidth="1"/>
    <col min="23" max="23" width="20.5703125" bestFit="1" customWidth="1"/>
    <col min="24" max="25" width="10.5703125" bestFit="1" customWidth="1"/>
    <col min="26" max="32" width="11.42578125" customWidth="1"/>
    <col min="33" max="33" width="11.85546875" customWidth="1"/>
  </cols>
  <sheetData>
    <row r="1" spans="1:23" s="1" customFormat="1" x14ac:dyDescent="0.2"/>
    <row r="2" spans="1:23" ht="27.75" customHeight="1" x14ac:dyDescent="0.2">
      <c r="B2" s="2" t="str">
        <f>"Primary energy consumption by fuel (%) in "&amp;'[1]Eurostat data'!W14</f>
        <v>Primary energy consumption by fuel (%) in 2010</v>
      </c>
      <c r="C2" s="3"/>
      <c r="D2" s="3"/>
      <c r="E2" s="3"/>
      <c r="F2" s="3"/>
      <c r="G2" s="3"/>
      <c r="H2" s="3"/>
      <c r="I2" s="3"/>
      <c r="K2" s="4" t="str">
        <f>"Primary energy consumption by fuel in the EU-27, "&amp;B43&amp;"-"&amp;V43</f>
        <v>Primary energy consumption by fuel in the EU-27, 1990-2010</v>
      </c>
      <c r="W2" s="4" t="str">
        <f>"Primary energy consumption by fuel in the EEA-32 excluding MS in the EU-27, "&amp;B43&amp;"-"&amp;V43</f>
        <v>Primary energy consumption by fuel in the EEA-32 excluding MS in the EU-27, 1990-2010</v>
      </c>
    </row>
    <row r="3" spans="1:23" ht="16.5" thickBot="1" x14ac:dyDescent="0.25">
      <c r="A3" s="5"/>
      <c r="C3" s="6"/>
      <c r="D3" s="6"/>
      <c r="E3" s="6"/>
      <c r="F3" s="6"/>
      <c r="G3" s="6"/>
      <c r="H3" s="6"/>
      <c r="I3" s="6"/>
    </row>
    <row r="4" spans="1:23" ht="64.5" thickBot="1" x14ac:dyDescent="0.25">
      <c r="A4" s="7"/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  <c r="I4" s="8" t="s">
        <v>7</v>
      </c>
    </row>
    <row r="5" spans="1:23" ht="18.75" customHeight="1" x14ac:dyDescent="0.2">
      <c r="A5" s="10" t="s">
        <v>8</v>
      </c>
      <c r="B5" s="11">
        <f>M123</f>
        <v>16.270130391567797</v>
      </c>
      <c r="C5" s="11">
        <f t="shared" ref="C5:H5" si="0">N123</f>
        <v>35.100856427828525</v>
      </c>
      <c r="D5" s="11">
        <f t="shared" si="0"/>
        <v>25.07231006690834</v>
      </c>
      <c r="E5" s="11">
        <f t="shared" si="0"/>
        <v>12.648904214570372</v>
      </c>
      <c r="F5" s="11">
        <f t="shared" si="0"/>
        <v>10.650754672436452</v>
      </c>
      <c r="G5" s="11">
        <f t="shared" si="0"/>
        <v>0.20912777359373172</v>
      </c>
      <c r="H5" s="11">
        <f t="shared" si="0"/>
        <v>4.7916453094786447E-2</v>
      </c>
      <c r="I5" s="11">
        <f>J123</f>
        <v>1924.1824894178537</v>
      </c>
    </row>
    <row r="6" spans="1:23" ht="18.75" customHeight="1" thickBot="1" x14ac:dyDescent="0.25">
      <c r="A6" s="12" t="s">
        <v>9</v>
      </c>
      <c r="B6" s="13">
        <f>M91</f>
        <v>15.983790699519918</v>
      </c>
      <c r="C6" s="13">
        <f t="shared" ref="C6:H6" si="1">N91</f>
        <v>35.230565196019377</v>
      </c>
      <c r="D6" s="13">
        <f t="shared" si="1"/>
        <v>25.222612408061938</v>
      </c>
      <c r="E6" s="13">
        <f t="shared" si="1"/>
        <v>13.50563802996939</v>
      </c>
      <c r="F6" s="13">
        <f t="shared" si="1"/>
        <v>9.8277733278449748</v>
      </c>
      <c r="G6" s="13">
        <f>R91</f>
        <v>0.21277846889706301</v>
      </c>
      <c r="H6" s="13">
        <f t="shared" si="1"/>
        <v>1.684186968731784E-2</v>
      </c>
      <c r="I6" s="13">
        <f>J91</f>
        <v>1751.5870000000004</v>
      </c>
    </row>
    <row r="7" spans="1:23" x14ac:dyDescent="0.2">
      <c r="A7" s="14" t="s">
        <v>10</v>
      </c>
      <c r="B7" s="15">
        <f>M110</f>
        <v>9.8532312333217309</v>
      </c>
      <c r="C7" s="15">
        <f t="shared" ref="C7:H7" si="2">N110</f>
        <v>37.971342383107086</v>
      </c>
      <c r="D7" s="15">
        <f t="shared" si="2"/>
        <v>23.825269752871566</v>
      </c>
      <c r="E7" s="15">
        <f t="shared" si="2"/>
        <v>0</v>
      </c>
      <c r="F7" s="15">
        <f t="shared" si="2"/>
        <v>26.311056967165566</v>
      </c>
      <c r="G7" s="15">
        <f t="shared" si="2"/>
        <v>1.4589859612484046</v>
      </c>
      <c r="H7" s="15">
        <f t="shared" si="2"/>
        <v>0.58011370228564796</v>
      </c>
      <c r="I7" s="15">
        <f>J110</f>
        <v>34.475999999999999</v>
      </c>
      <c r="J7" s="16"/>
    </row>
    <row r="8" spans="1:23" x14ac:dyDescent="0.2">
      <c r="A8" s="14" t="s">
        <v>11</v>
      </c>
      <c r="B8" s="15">
        <f>M92</f>
        <v>5.2149147215765872</v>
      </c>
      <c r="C8" s="15">
        <f t="shared" ref="C8:H9" si="3">N92</f>
        <v>41.951746489016926</v>
      </c>
      <c r="D8" s="15">
        <f t="shared" si="3"/>
        <v>27.760500212786852</v>
      </c>
      <c r="E8" s="15">
        <f t="shared" si="3"/>
        <v>20.242577012472584</v>
      </c>
      <c r="F8" s="15">
        <f t="shared" si="3"/>
        <v>4.1804432513831138</v>
      </c>
      <c r="G8" s="15">
        <f t="shared" si="3"/>
        <v>0.57288768127803058</v>
      </c>
      <c r="H8" s="15">
        <f t="shared" si="3"/>
        <v>7.6930631485906967E-2</v>
      </c>
      <c r="I8" s="15">
        <f>J92</f>
        <v>61.094000000000001</v>
      </c>
      <c r="J8" s="16"/>
    </row>
    <row r="9" spans="1:23" x14ac:dyDescent="0.2">
      <c r="A9" s="14" t="s">
        <v>12</v>
      </c>
      <c r="B9" s="15">
        <f>M93</f>
        <v>38.623745162918503</v>
      </c>
      <c r="C9" s="15">
        <f t="shared" si="3"/>
        <v>22.58426336156132</v>
      </c>
      <c r="D9" s="15">
        <f t="shared" si="3"/>
        <v>12.567999551343165</v>
      </c>
      <c r="E9" s="15">
        <f t="shared" si="3"/>
        <v>22.186080421737422</v>
      </c>
      <c r="F9" s="15">
        <f t="shared" si="3"/>
        <v>8.0085244798384814</v>
      </c>
      <c r="G9" s="15">
        <f t="shared" si="3"/>
        <v>0.10094778756098927</v>
      </c>
      <c r="H9" s="15">
        <f t="shared" si="3"/>
        <v>-4.0715607649599006</v>
      </c>
      <c r="I9" s="15">
        <f>J93</f>
        <v>17.831000000000003</v>
      </c>
      <c r="J9" s="16"/>
    </row>
    <row r="10" spans="1:23" x14ac:dyDescent="0.2">
      <c r="A10" s="14" t="s">
        <v>13</v>
      </c>
      <c r="B10" s="15">
        <f>M122</f>
        <v>0.56641492669924476</v>
      </c>
      <c r="C10" s="15">
        <f t="shared" ref="C10:H10" si="4">N122</f>
        <v>43.495483488819787</v>
      </c>
      <c r="D10" s="15">
        <f t="shared" si="4"/>
        <v>11.161705908485118</v>
      </c>
      <c r="E10" s="15">
        <f t="shared" si="4"/>
        <v>25.266548200799644</v>
      </c>
      <c r="F10" s="15">
        <f t="shared" si="4"/>
        <v>18.454760847030951</v>
      </c>
      <c r="G10" s="15">
        <f t="shared" si="4"/>
        <v>0.88849400266548195</v>
      </c>
      <c r="H10" s="15">
        <f t="shared" si="4"/>
        <v>0.16659262549977788</v>
      </c>
      <c r="I10" s="15">
        <f>J122</f>
        <v>27.012</v>
      </c>
      <c r="J10" s="16"/>
    </row>
    <row r="11" spans="1:23" x14ac:dyDescent="0.2">
      <c r="A11" s="14" t="s">
        <v>14</v>
      </c>
      <c r="B11" s="15">
        <f>M103</f>
        <v>0.62569009937430997</v>
      </c>
      <c r="C11" s="15">
        <f t="shared" ref="C11:H11" si="5">N103</f>
        <v>95.399337504600652</v>
      </c>
      <c r="D11" s="15">
        <f t="shared" si="5"/>
        <v>0</v>
      </c>
      <c r="E11" s="15">
        <f t="shared" si="5"/>
        <v>0</v>
      </c>
      <c r="F11" s="15">
        <f t="shared" si="5"/>
        <v>3.7173352962826649</v>
      </c>
      <c r="G11" s="15">
        <f t="shared" si="5"/>
        <v>0.25763709974236293</v>
      </c>
      <c r="H11" s="15">
        <f t="shared" si="5"/>
        <v>0</v>
      </c>
      <c r="I11" s="15">
        <f>J103</f>
        <v>2.7170000000000001</v>
      </c>
      <c r="J11" s="17"/>
    </row>
    <row r="12" spans="1:23" x14ac:dyDescent="0.2">
      <c r="A12" s="14" t="s">
        <v>15</v>
      </c>
      <c r="B12" s="15">
        <f>M94</f>
        <v>41.301140174379611</v>
      </c>
      <c r="C12" s="15">
        <f t="shared" ref="C12:H12" si="6">N94</f>
        <v>20.869662418958193</v>
      </c>
      <c r="D12" s="15">
        <f t="shared" si="6"/>
        <v>17.927565392354122</v>
      </c>
      <c r="E12" s="15">
        <f t="shared" si="6"/>
        <v>16.203890006706906</v>
      </c>
      <c r="F12" s="15">
        <f t="shared" si="6"/>
        <v>6.2128325508607185</v>
      </c>
      <c r="G12" s="15">
        <f t="shared" si="6"/>
        <v>0.35770176615247035</v>
      </c>
      <c r="H12" s="15">
        <f t="shared" si="6"/>
        <v>-2.8727923094120276</v>
      </c>
      <c r="I12" s="15">
        <f>J94</f>
        <v>44.730000000000004</v>
      </c>
      <c r="J12" s="17"/>
    </row>
    <row r="13" spans="1:23" x14ac:dyDescent="0.2">
      <c r="A13" s="14" t="s">
        <v>16</v>
      </c>
      <c r="B13" s="15">
        <f>M96</f>
        <v>23.101993865030671</v>
      </c>
      <c r="C13" s="15">
        <f t="shared" ref="C13:H13" si="7">N96</f>
        <v>34.210841641104288</v>
      </c>
      <c r="D13" s="15">
        <f t="shared" si="7"/>
        <v>21.989431556748464</v>
      </c>
      <c r="E13" s="15">
        <f t="shared" si="7"/>
        <v>10.861112442484659</v>
      </c>
      <c r="F13" s="15">
        <f t="shared" si="7"/>
        <v>9.7515457246932495</v>
      </c>
      <c r="G13" s="15">
        <f>R96</f>
        <v>0.47210506134969316</v>
      </c>
      <c r="H13" s="15">
        <f t="shared" si="7"/>
        <v>-0.38703029141104289</v>
      </c>
      <c r="I13" s="15">
        <f>J96</f>
        <v>333.82400000000007</v>
      </c>
      <c r="J13" s="17"/>
    </row>
    <row r="14" spans="1:23" x14ac:dyDescent="0.2">
      <c r="A14" s="14" t="s">
        <v>17</v>
      </c>
      <c r="B14" s="15">
        <f>M95</f>
        <v>20.103446455903313</v>
      </c>
      <c r="C14" s="15">
        <f t="shared" ref="C14:H14" si="8">N95</f>
        <v>36.343484456642216</v>
      </c>
      <c r="D14" s="15">
        <f t="shared" si="8"/>
        <v>23.417955349131791</v>
      </c>
      <c r="E14" s="15">
        <f t="shared" si="8"/>
        <v>0</v>
      </c>
      <c r="F14" s="15">
        <f t="shared" si="8"/>
        <v>20.631234496226316</v>
      </c>
      <c r="G14" s="15">
        <f t="shared" si="8"/>
        <v>0</v>
      </c>
      <c r="H14" s="15">
        <f t="shared" si="8"/>
        <v>-0.49612075790362592</v>
      </c>
      <c r="I14" s="15">
        <f>J95</f>
        <v>18.946999999999999</v>
      </c>
      <c r="J14" s="17"/>
    </row>
    <row r="15" spans="1:23" x14ac:dyDescent="0.2">
      <c r="A15" s="14" t="s">
        <v>18</v>
      </c>
      <c r="B15" s="15">
        <f>M97</f>
        <v>64.192068174369069</v>
      </c>
      <c r="C15" s="15">
        <f t="shared" ref="C15:H15" si="9">N97</f>
        <v>17.289413307112422</v>
      </c>
      <c r="D15" s="15">
        <f t="shared" si="9"/>
        <v>9.2264831202884299</v>
      </c>
      <c r="E15" s="15">
        <f t="shared" si="9"/>
        <v>0</v>
      </c>
      <c r="F15" s="15">
        <f t="shared" si="9"/>
        <v>13.880694854146183</v>
      </c>
      <c r="G15" s="15">
        <f t="shared" si="9"/>
        <v>0</v>
      </c>
      <c r="H15" s="15">
        <f t="shared" si="9"/>
        <v>-4.588659455916094</v>
      </c>
      <c r="I15" s="15">
        <f>J97</f>
        <v>6.1019999999999994</v>
      </c>
      <c r="J15" s="17"/>
    </row>
    <row r="16" spans="1:23" x14ac:dyDescent="0.2">
      <c r="A16" s="14" t="s">
        <v>19</v>
      </c>
      <c r="B16" s="15">
        <f>M100</f>
        <v>6.0211216146574476</v>
      </c>
      <c r="C16" s="15">
        <f t="shared" ref="C16:H16" si="10">N100</f>
        <v>46.624464460152765</v>
      </c>
      <c r="D16" s="15">
        <f t="shared" si="10"/>
        <v>24.014491304448157</v>
      </c>
      <c r="E16" s="15">
        <f t="shared" si="10"/>
        <v>12.299917698005522</v>
      </c>
      <c r="F16" s="15">
        <f t="shared" si="10"/>
        <v>11.591505203485914</v>
      </c>
      <c r="G16" s="15">
        <f t="shared" si="10"/>
        <v>0</v>
      </c>
      <c r="H16" s="15">
        <f t="shared" si="10"/>
        <v>-0.55150028074979429</v>
      </c>
      <c r="I16" s="15">
        <f>J100</f>
        <v>130.00899999999999</v>
      </c>
      <c r="J16" s="17"/>
    </row>
    <row r="17" spans="1:11" x14ac:dyDescent="0.2">
      <c r="A17" s="14" t="s">
        <v>20</v>
      </c>
      <c r="B17" s="15">
        <f>M116</f>
        <v>18.652203389830508</v>
      </c>
      <c r="C17" s="15">
        <f t="shared" ref="C17:H17" si="11">N116</f>
        <v>27.853559322033902</v>
      </c>
      <c r="D17" s="15">
        <f t="shared" si="11"/>
        <v>10.405423728813561</v>
      </c>
      <c r="E17" s="15">
        <f t="shared" si="11"/>
        <v>15.948474576271186</v>
      </c>
      <c r="F17" s="15">
        <f t="shared" si="11"/>
        <v>24.57762711864407</v>
      </c>
      <c r="G17" s="15">
        <f t="shared" si="11"/>
        <v>0.11389830508474577</v>
      </c>
      <c r="H17" s="15">
        <f t="shared" si="11"/>
        <v>2.4488135593220339</v>
      </c>
      <c r="I17" s="15">
        <f>J116</f>
        <v>36.875</v>
      </c>
      <c r="J17" s="17"/>
    </row>
    <row r="18" spans="1:11" x14ac:dyDescent="0.2">
      <c r="A18" s="14" t="s">
        <v>21</v>
      </c>
      <c r="B18" s="15">
        <f>M101</f>
        <v>4.5055019037858779</v>
      </c>
      <c r="C18" s="15">
        <f t="shared" ref="C18:H18" si="12">N101</f>
        <v>31.39002550848662</v>
      </c>
      <c r="D18" s="15">
        <f t="shared" si="12"/>
        <v>15.911012036115826</v>
      </c>
      <c r="E18" s="15">
        <f t="shared" si="12"/>
        <v>41.344319686417663</v>
      </c>
      <c r="F18" s="15">
        <f t="shared" si="12"/>
        <v>7.8380622526761456</v>
      </c>
      <c r="G18" s="15">
        <f t="shared" si="12"/>
        <v>0</v>
      </c>
      <c r="H18" s="15">
        <f t="shared" si="12"/>
        <v>-0.98892138748214031</v>
      </c>
      <c r="I18" s="15">
        <f>J101</f>
        <v>267.36200000000002</v>
      </c>
      <c r="J18" s="17"/>
    </row>
    <row r="19" spans="1:11" x14ac:dyDescent="0.2">
      <c r="A19" s="14" t="s">
        <v>22</v>
      </c>
      <c r="B19" s="15">
        <f>M99</f>
        <v>27.262325774911588</v>
      </c>
      <c r="C19" s="15">
        <f t="shared" ref="C19:H19" si="13">N99</f>
        <v>52.229387698495252</v>
      </c>
      <c r="D19" s="15">
        <f t="shared" si="13"/>
        <v>11.212814645308923</v>
      </c>
      <c r="E19" s="15">
        <f t="shared" si="13"/>
        <v>0</v>
      </c>
      <c r="F19" s="15">
        <f t="shared" si="13"/>
        <v>7.4821440954164053</v>
      </c>
      <c r="G19" s="15">
        <f t="shared" si="13"/>
        <v>0.11094931003397822</v>
      </c>
      <c r="H19" s="15">
        <f t="shared" si="13"/>
        <v>1.7023784758338534</v>
      </c>
      <c r="I19" s="15">
        <f>J99</f>
        <v>28.842000000000002</v>
      </c>
      <c r="J19" s="17"/>
    </row>
    <row r="20" spans="1:11" x14ac:dyDescent="0.2">
      <c r="A20" s="14" t="s">
        <v>23</v>
      </c>
      <c r="B20" s="15">
        <f>M107</f>
        <v>10.529969914371675</v>
      </c>
      <c r="C20" s="15">
        <f t="shared" ref="C20:H20" si="14">N107</f>
        <v>26.351924708786544</v>
      </c>
      <c r="D20" s="15">
        <f t="shared" si="14"/>
        <v>37.857748977860062</v>
      </c>
      <c r="E20" s="15">
        <f t="shared" si="14"/>
        <v>15.729383630332487</v>
      </c>
      <c r="F20" s="15">
        <f t="shared" si="14"/>
        <v>7.6718352233279337</v>
      </c>
      <c r="G20" s="15">
        <f t="shared" si="14"/>
        <v>0.13499961428681634</v>
      </c>
      <c r="H20" s="15">
        <f t="shared" si="14"/>
        <v>1.7241379310344829</v>
      </c>
      <c r="I20" s="15">
        <f>J107</f>
        <v>25.925999999999998</v>
      </c>
      <c r="J20" s="17"/>
    </row>
    <row r="21" spans="1:11" x14ac:dyDescent="0.2">
      <c r="A21" s="14" t="s">
        <v>24</v>
      </c>
      <c r="B21" s="15">
        <f>M98</f>
        <v>13.881526636628681</v>
      </c>
      <c r="C21" s="15">
        <f t="shared" ref="C21:H21" si="15">N98</f>
        <v>50.384309567983038</v>
      </c>
      <c r="D21" s="15">
        <f t="shared" si="15"/>
        <v>31.115822952557647</v>
      </c>
      <c r="E21" s="15">
        <f t="shared" si="15"/>
        <v>0</v>
      </c>
      <c r="F21" s="15">
        <f t="shared" si="15"/>
        <v>4.3532997614630276</v>
      </c>
      <c r="G21" s="15">
        <f t="shared" si="15"/>
        <v>0</v>
      </c>
      <c r="H21" s="15">
        <f t="shared" si="15"/>
        <v>0.26504108136761201</v>
      </c>
      <c r="I21" s="15">
        <f>J98</f>
        <v>15.091999999999999</v>
      </c>
      <c r="J21" s="17"/>
    </row>
    <row r="22" spans="1:11" x14ac:dyDescent="0.2">
      <c r="A22" s="14" t="s">
        <v>25</v>
      </c>
      <c r="B22" s="15">
        <f>M102</f>
        <v>8.1094228403010273</v>
      </c>
      <c r="C22" s="15">
        <f t="shared" ref="C22:H22" si="16">N102</f>
        <v>40.354250722522679</v>
      </c>
      <c r="D22" s="15">
        <f t="shared" si="16"/>
        <v>38.948693736229146</v>
      </c>
      <c r="E22" s="15">
        <f t="shared" si="16"/>
        <v>0</v>
      </c>
      <c r="F22" s="15">
        <f t="shared" si="16"/>
        <v>10.320199158726071</v>
      </c>
      <c r="G22" s="15">
        <f t="shared" si="16"/>
        <v>9.4428706326723316E-2</v>
      </c>
      <c r="H22" s="15">
        <f t="shared" si="16"/>
        <v>2.1730048358943539</v>
      </c>
      <c r="I22" s="15">
        <f>J102</f>
        <v>174.73500000000001</v>
      </c>
      <c r="J22" s="17"/>
    </row>
    <row r="23" spans="1:11" x14ac:dyDescent="0.2">
      <c r="A23" s="14" t="s">
        <v>26</v>
      </c>
      <c r="B23" s="15">
        <f>M105</f>
        <v>2.9865967365967365</v>
      </c>
      <c r="C23" s="15">
        <f t="shared" ref="C23:H24" si="17">N105</f>
        <v>37.689393939393945</v>
      </c>
      <c r="D23" s="15">
        <f t="shared" si="17"/>
        <v>36.305361305361302</v>
      </c>
      <c r="E23" s="15">
        <f t="shared" si="17"/>
        <v>0</v>
      </c>
      <c r="F23" s="15">
        <f t="shared" si="17"/>
        <v>15.515734265734267</v>
      </c>
      <c r="G23" s="15">
        <f t="shared" si="17"/>
        <v>0</v>
      </c>
      <c r="H23" s="15">
        <f t="shared" si="17"/>
        <v>7.5029137529137531</v>
      </c>
      <c r="I23" s="15">
        <f>J105</f>
        <v>6.8639999999999999</v>
      </c>
      <c r="J23" s="17"/>
    </row>
    <row r="24" spans="1:11" x14ac:dyDescent="0.2">
      <c r="A24" s="14" t="s">
        <v>27</v>
      </c>
      <c r="B24" s="15">
        <f>M106</f>
        <v>1.4242555028053518</v>
      </c>
      <c r="C24" s="15">
        <f t="shared" si="17"/>
        <v>62.041432887354333</v>
      </c>
      <c r="D24" s="15">
        <f t="shared" si="17"/>
        <v>25.830815709969787</v>
      </c>
      <c r="E24" s="15">
        <f t="shared" si="17"/>
        <v>0</v>
      </c>
      <c r="F24" s="15">
        <f t="shared" si="17"/>
        <v>2.8700906344410875</v>
      </c>
      <c r="G24" s="15">
        <f t="shared" si="17"/>
        <v>0.30211480362537763</v>
      </c>
      <c r="H24" s="15">
        <f t="shared" si="17"/>
        <v>7.5312904618040557</v>
      </c>
      <c r="I24" s="15">
        <f>J106</f>
        <v>4.6340000000000003</v>
      </c>
      <c r="J24" s="17"/>
    </row>
    <row r="25" spans="1:11" x14ac:dyDescent="0.2">
      <c r="A25" s="14" t="s">
        <v>28</v>
      </c>
      <c r="B25" s="15">
        <f>M104</f>
        <v>2.4152448482162643</v>
      </c>
      <c r="C25" s="15">
        <f t="shared" ref="C25:H25" si="18">N104</f>
        <v>28.65056503434522</v>
      </c>
      <c r="D25" s="15">
        <f t="shared" si="18"/>
        <v>32.395302459561265</v>
      </c>
      <c r="E25" s="15">
        <f t="shared" si="18"/>
        <v>0</v>
      </c>
      <c r="F25" s="15">
        <f t="shared" si="18"/>
        <v>34.810547307777533</v>
      </c>
      <c r="G25" s="15">
        <f t="shared" si="18"/>
        <v>6.647462884998892E-2</v>
      </c>
      <c r="H25" s="15">
        <f t="shared" si="18"/>
        <v>1.661865721249723</v>
      </c>
      <c r="I25" s="15">
        <f>J104</f>
        <v>4.5129999999999999</v>
      </c>
      <c r="J25" s="17"/>
    </row>
    <row r="26" spans="1:11" x14ac:dyDescent="0.2">
      <c r="A26" s="14" t="s">
        <v>29</v>
      </c>
      <c r="B26" s="15">
        <f>M108</f>
        <v>0</v>
      </c>
      <c r="C26" s="15">
        <f t="shared" ref="C26:H27" si="19">N108</f>
        <v>100</v>
      </c>
      <c r="D26" s="15">
        <f t="shared" si="19"/>
        <v>0</v>
      </c>
      <c r="E26" s="15">
        <f t="shared" si="19"/>
        <v>0</v>
      </c>
      <c r="F26" s="15">
        <f t="shared" si="19"/>
        <v>0</v>
      </c>
      <c r="G26" s="15">
        <f t="shared" si="19"/>
        <v>0</v>
      </c>
      <c r="H26" s="15">
        <f t="shared" si="19"/>
        <v>0</v>
      </c>
      <c r="I26" s="15">
        <f>J108</f>
        <v>0.91100000000000003</v>
      </c>
      <c r="J26" s="17"/>
    </row>
    <row r="27" spans="1:11" x14ac:dyDescent="0.2">
      <c r="A27" s="14" t="s">
        <v>30</v>
      </c>
      <c r="B27" s="15">
        <f>M109</f>
        <v>8.8119627382512977</v>
      </c>
      <c r="C27" s="15">
        <f t="shared" si="19"/>
        <v>40.680502546374171</v>
      </c>
      <c r="D27" s="15">
        <f t="shared" si="19"/>
        <v>45.601559146645627</v>
      </c>
      <c r="E27" s="15">
        <f t="shared" si="19"/>
        <v>1.1879212538137611</v>
      </c>
      <c r="F27" s="15">
        <f t="shared" si="19"/>
        <v>3.4407953504019679</v>
      </c>
      <c r="G27" s="15">
        <f t="shared" si="19"/>
        <v>0</v>
      </c>
      <c r="H27" s="15">
        <f t="shared" si="19"/>
        <v>0.27725896451317272</v>
      </c>
      <c r="I27" s="15">
        <f>J109</f>
        <v>86.200999999999993</v>
      </c>
      <c r="J27" s="17"/>
    </row>
    <row r="28" spans="1:11" x14ac:dyDescent="0.2">
      <c r="A28" s="14" t="s">
        <v>31</v>
      </c>
      <c r="B28" s="15">
        <f>M121</f>
        <v>2.5098837905834426</v>
      </c>
      <c r="C28" s="15">
        <f t="shared" ref="C28:H28" si="20">N121</f>
        <v>41.443033425182698</v>
      </c>
      <c r="D28" s="15">
        <f t="shared" si="20"/>
        <v>18.656403498262847</v>
      </c>
      <c r="E28" s="15">
        <f t="shared" si="20"/>
        <v>0</v>
      </c>
      <c r="F28" s="15">
        <f t="shared" si="20"/>
        <v>35.383970288726488</v>
      </c>
      <c r="G28" s="15">
        <f t="shared" si="20"/>
        <v>6.2896849167365515E-2</v>
      </c>
      <c r="H28" s="15">
        <f t="shared" si="20"/>
        <v>1.9438121480771533</v>
      </c>
      <c r="I28" s="15">
        <f>J121</f>
        <v>33.388000000000005</v>
      </c>
      <c r="J28" s="17"/>
    </row>
    <row r="29" spans="1:11" x14ac:dyDescent="0.2">
      <c r="A29" s="14" t="s">
        <v>32</v>
      </c>
      <c r="B29" s="15">
        <f>M111</f>
        <v>53.754380438634477</v>
      </c>
      <c r="C29" s="15">
        <f t="shared" ref="C29:H31" si="21">N111</f>
        <v>25.98732133716581</v>
      </c>
      <c r="D29" s="15">
        <f t="shared" si="21"/>
        <v>12.606803953222823</v>
      </c>
      <c r="E29" s="15">
        <f t="shared" si="21"/>
        <v>0</v>
      </c>
      <c r="F29" s="15">
        <f t="shared" si="21"/>
        <v>7.1652163641374971</v>
      </c>
      <c r="G29" s="15">
        <f t="shared" si="21"/>
        <v>0.60046462180572513</v>
      </c>
      <c r="H29" s="15">
        <f t="shared" si="21"/>
        <v>-0.11418671496633463</v>
      </c>
      <c r="I29" s="15">
        <f>J111</f>
        <v>101.58799999999999</v>
      </c>
      <c r="J29" s="17"/>
      <c r="K29" s="18" t="s">
        <v>33</v>
      </c>
    </row>
    <row r="30" spans="1:11" x14ac:dyDescent="0.2">
      <c r="A30" s="14" t="s">
        <v>34</v>
      </c>
      <c r="B30" s="15">
        <f>M112</f>
        <v>6.8248280406936033</v>
      </c>
      <c r="C30" s="15">
        <f t="shared" si="21"/>
        <v>50.994686766341282</v>
      </c>
      <c r="D30" s="15">
        <f t="shared" si="21"/>
        <v>18.489229375180194</v>
      </c>
      <c r="E30" s="15">
        <f t="shared" si="21"/>
        <v>0</v>
      </c>
      <c r="F30" s="15">
        <f t="shared" si="21"/>
        <v>22.566827299312163</v>
      </c>
      <c r="G30" s="15">
        <f t="shared" si="21"/>
        <v>0.19358293175171959</v>
      </c>
      <c r="H30" s="15">
        <f t="shared" si="21"/>
        <v>0.93084558672103468</v>
      </c>
      <c r="I30" s="15">
        <f>J112</f>
        <v>24.279</v>
      </c>
      <c r="J30" s="17"/>
    </row>
    <row r="31" spans="1:11" x14ac:dyDescent="0.2">
      <c r="A31" s="14" t="s">
        <v>35</v>
      </c>
      <c r="B31" s="15">
        <f>M113</f>
        <v>19.629204357688966</v>
      </c>
      <c r="C31" s="15">
        <f t="shared" si="21"/>
        <v>25.896882964124678</v>
      </c>
      <c r="D31" s="15">
        <f t="shared" si="21"/>
        <v>30.21256336292603</v>
      </c>
      <c r="E31" s="15">
        <f t="shared" si="21"/>
        <v>8.3961128070126296</v>
      </c>
      <c r="F31" s="15">
        <f t="shared" si="21"/>
        <v>16.330131346794744</v>
      </c>
      <c r="G31" s="15">
        <f t="shared" si="21"/>
        <v>8.4017139496457255E-2</v>
      </c>
      <c r="H31" s="15">
        <f t="shared" si="21"/>
        <v>-0.54891197804352077</v>
      </c>
      <c r="I31" s="15">
        <f>J113</f>
        <v>35.707000000000008</v>
      </c>
      <c r="J31" s="17"/>
      <c r="K31" s="19"/>
    </row>
    <row r="32" spans="1:11" x14ac:dyDescent="0.2">
      <c r="A32" s="14" t="s">
        <v>36</v>
      </c>
      <c r="B32" s="15">
        <f>M117</f>
        <v>4.9000137640836066</v>
      </c>
      <c r="C32" s="15">
        <f t="shared" ref="C32:H32" si="22">N117</f>
        <v>28.529012721945847</v>
      </c>
      <c r="D32" s="15">
        <f t="shared" si="22"/>
        <v>2.6171421829836596</v>
      </c>
      <c r="E32" s="15">
        <f t="shared" si="22"/>
        <v>29.331262166466757</v>
      </c>
      <c r="F32" s="15">
        <f t="shared" si="22"/>
        <v>34.229309632892225</v>
      </c>
      <c r="G32" s="15">
        <f t="shared" si="22"/>
        <v>4.1292250820929272E-2</v>
      </c>
      <c r="H32" s="15">
        <f t="shared" si="22"/>
        <v>0.35196728080696849</v>
      </c>
      <c r="I32" s="15">
        <f>J117</f>
        <v>50.857000000000006</v>
      </c>
      <c r="J32" s="17"/>
      <c r="K32" s="19"/>
    </row>
    <row r="33" spans="1:35" x14ac:dyDescent="0.2">
      <c r="A33" s="14" t="s">
        <v>37</v>
      </c>
      <c r="B33" s="15">
        <f>M114</f>
        <v>20.071585903083701</v>
      </c>
      <c r="C33" s="15">
        <f t="shared" ref="C33:H34" si="23">N114</f>
        <v>35.421255506607935</v>
      </c>
      <c r="D33" s="15">
        <f t="shared" si="23"/>
        <v>11.880506607929517</v>
      </c>
      <c r="E33" s="15">
        <f t="shared" si="23"/>
        <v>20.085352422907491</v>
      </c>
      <c r="F33" s="15">
        <f t="shared" si="23"/>
        <v>14.730176211453745</v>
      </c>
      <c r="G33" s="15">
        <f t="shared" si="23"/>
        <v>0.31662995594713655</v>
      </c>
      <c r="H33" s="15">
        <f t="shared" si="23"/>
        <v>-2.5055066079295156</v>
      </c>
      <c r="I33" s="15">
        <f>J114</f>
        <v>7.2639999999999993</v>
      </c>
      <c r="J33" s="17"/>
      <c r="K33" s="19"/>
    </row>
    <row r="34" spans="1:35" x14ac:dyDescent="0.2">
      <c r="A34" s="20" t="s">
        <v>38</v>
      </c>
      <c r="B34" s="15">
        <f>M115</f>
        <v>21.76487014800335</v>
      </c>
      <c r="C34" s="15">
        <f t="shared" si="23"/>
        <v>20.603183468304941</v>
      </c>
      <c r="D34" s="15">
        <f t="shared" si="23"/>
        <v>27.958670762356881</v>
      </c>
      <c r="E34" s="15">
        <f t="shared" si="23"/>
        <v>21.329237643116446</v>
      </c>
      <c r="F34" s="15">
        <f t="shared" si="23"/>
        <v>7.7408545099134312</v>
      </c>
      <c r="G34" s="15">
        <f t="shared" si="23"/>
        <v>0.10053057805082377</v>
      </c>
      <c r="H34" s="15">
        <f t="shared" si="23"/>
        <v>0.50265289025411897</v>
      </c>
      <c r="I34" s="15">
        <f>J115</f>
        <v>17.905000000000001</v>
      </c>
      <c r="J34" s="17"/>
      <c r="K34" s="19"/>
    </row>
    <row r="35" spans="1:35" x14ac:dyDescent="0.2">
      <c r="A35" s="21" t="s">
        <v>39</v>
      </c>
      <c r="B35" s="15">
        <f>M119</f>
        <v>30.031055319626585</v>
      </c>
      <c r="C35" s="15">
        <f t="shared" ref="C35:H36" si="24">N119</f>
        <v>29.755111967522872</v>
      </c>
      <c r="D35" s="15">
        <f t="shared" si="24"/>
        <v>29.366920472190525</v>
      </c>
      <c r="E35" s="15">
        <f t="shared" si="24"/>
        <v>0</v>
      </c>
      <c r="F35" s="15">
        <f t="shared" si="24"/>
        <v>10.875909677660751</v>
      </c>
      <c r="G35" s="15">
        <f t="shared" si="24"/>
        <v>3.3674442968589229E-2</v>
      </c>
      <c r="H35" s="15">
        <f t="shared" si="24"/>
        <v>-6.2671879969318847E-2</v>
      </c>
      <c r="I35" s="15">
        <f>J119</f>
        <v>106.90599999999999</v>
      </c>
      <c r="J35" s="17"/>
      <c r="K35" s="19"/>
    </row>
    <row r="36" spans="1:35" x14ac:dyDescent="0.2">
      <c r="A36" s="21" t="s">
        <v>40</v>
      </c>
      <c r="B36" s="15">
        <f>M120</f>
        <v>1.8261673601479425</v>
      </c>
      <c r="C36" s="15">
        <f t="shared" si="24"/>
        <v>22.861766065649558</v>
      </c>
      <c r="D36" s="15">
        <f t="shared" si="24"/>
        <v>0</v>
      </c>
      <c r="E36" s="15">
        <f t="shared" si="24"/>
        <v>0</v>
      </c>
      <c r="F36" s="15">
        <f t="shared" si="24"/>
        <v>75.31206657420249</v>
      </c>
      <c r="G36" s="15">
        <f t="shared" si="24"/>
        <v>0</v>
      </c>
      <c r="H36" s="15">
        <f t="shared" si="24"/>
        <v>0</v>
      </c>
      <c r="I36" s="15">
        <f>J120</f>
        <v>4.3260000000000005</v>
      </c>
      <c r="J36" s="17"/>
      <c r="K36" s="19"/>
    </row>
    <row r="37" spans="1:35" ht="14.25" customHeight="1" thickBot="1" x14ac:dyDescent="0.25">
      <c r="A37" s="22" t="s">
        <v>41</v>
      </c>
      <c r="B37" s="23">
        <f t="shared" ref="B37:H37" si="25">M118</f>
        <v>14.345600045217113</v>
      </c>
      <c r="C37" s="23">
        <f t="shared" si="25"/>
        <v>34.816705839130698</v>
      </c>
      <c r="D37" s="23">
        <f t="shared" si="25"/>
        <v>39.948377129561152</v>
      </c>
      <c r="E37" s="23">
        <f t="shared" si="25"/>
        <v>7.5498448016805693</v>
      </c>
      <c r="F37" s="23">
        <f t="shared" si="25"/>
        <v>3.1972266837486871</v>
      </c>
      <c r="G37" s="23">
        <f t="shared" si="25"/>
        <v>3.4383846186454646E-2</v>
      </c>
      <c r="H37" s="23">
        <f t="shared" si="25"/>
        <v>0.10786165447531663</v>
      </c>
      <c r="I37" s="23">
        <f>J118</f>
        <v>212.30900000000003</v>
      </c>
      <c r="J37" s="17"/>
    </row>
    <row r="38" spans="1:35" x14ac:dyDescent="0.2">
      <c r="A38" s="24"/>
      <c r="B38" s="25"/>
      <c r="C38" s="25"/>
      <c r="D38" s="25"/>
      <c r="E38" s="25"/>
      <c r="F38" s="25"/>
      <c r="G38" s="25"/>
      <c r="H38" s="25"/>
      <c r="I38" s="25"/>
      <c r="J38" s="17"/>
    </row>
    <row r="39" spans="1:35" x14ac:dyDescent="0.2">
      <c r="A39" s="18" t="s">
        <v>42</v>
      </c>
      <c r="Q39" s="26"/>
      <c r="R39" s="26"/>
    </row>
    <row r="40" spans="1:35" x14ac:dyDescent="0.2">
      <c r="A40" s="18" t="s">
        <v>33</v>
      </c>
    </row>
    <row r="41" spans="1:35" ht="13.5" thickBot="1" x14ac:dyDescent="0.25"/>
    <row r="42" spans="1:35" ht="15.75" x14ac:dyDescent="0.25">
      <c r="A42" s="27" t="s">
        <v>9</v>
      </c>
      <c r="B42" s="18" t="s">
        <v>43</v>
      </c>
      <c r="T42" s="26"/>
      <c r="W42" s="28" t="str">
        <f>B43&amp;"-"&amp;V43</f>
        <v>1990-2010</v>
      </c>
      <c r="X42" s="29" t="s">
        <v>44</v>
      </c>
      <c r="Y42" s="30" t="s">
        <v>45</v>
      </c>
      <c r="Z42" s="29" t="s">
        <v>46</v>
      </c>
      <c r="AA42" s="29" t="s">
        <v>47</v>
      </c>
      <c r="AB42" s="31" t="str">
        <f>Q43&amp;"-"&amp;R43</f>
        <v>2005-2006</v>
      </c>
      <c r="AC42" s="31" t="str">
        <f>R43&amp;"-"&amp;S43</f>
        <v>2006-2007</v>
      </c>
      <c r="AD42" s="31" t="str">
        <f>S43&amp;"-"&amp;T43</f>
        <v>2007-2008</v>
      </c>
      <c r="AE42" s="31" t="str">
        <f>T43&amp;"-"&amp;U43</f>
        <v>2008-2009</v>
      </c>
      <c r="AF42" s="31" t="str">
        <f>U43&amp;"-"&amp;V43</f>
        <v>2009-2010</v>
      </c>
      <c r="AG42" s="32" t="s">
        <v>48</v>
      </c>
      <c r="AH42" s="32" t="s">
        <v>49</v>
      </c>
      <c r="AI42" s="33" t="s">
        <v>44</v>
      </c>
    </row>
    <row r="43" spans="1:35" s="1" customFormat="1" x14ac:dyDescent="0.2">
      <c r="A43" s="34"/>
      <c r="B43" s="17">
        <v>1990</v>
      </c>
      <c r="C43" s="17">
        <v>1991</v>
      </c>
      <c r="D43" s="17">
        <v>1992</v>
      </c>
      <c r="E43" s="17">
        <v>1993</v>
      </c>
      <c r="F43" s="17">
        <v>1994</v>
      </c>
      <c r="G43" s="17">
        <v>1995</v>
      </c>
      <c r="H43" s="17">
        <v>1996</v>
      </c>
      <c r="I43" s="17">
        <v>1997</v>
      </c>
      <c r="J43" s="17">
        <v>1998</v>
      </c>
      <c r="K43" s="17">
        <v>1999</v>
      </c>
      <c r="L43" s="17">
        <v>2000</v>
      </c>
      <c r="M43" s="17">
        <v>2001</v>
      </c>
      <c r="N43" s="17">
        <v>2002</v>
      </c>
      <c r="O43" s="17">
        <v>2003</v>
      </c>
      <c r="P43" s="17">
        <v>2004</v>
      </c>
      <c r="Q43" s="17">
        <v>2005</v>
      </c>
      <c r="R43" s="17">
        <v>2006</v>
      </c>
      <c r="S43" s="17">
        <v>2007</v>
      </c>
      <c r="T43" s="17">
        <v>2008</v>
      </c>
      <c r="U43" s="17">
        <v>2009</v>
      </c>
      <c r="V43" s="17">
        <v>2010</v>
      </c>
      <c r="W43" s="35" t="s">
        <v>50</v>
      </c>
      <c r="X43" s="36" t="s">
        <v>50</v>
      </c>
      <c r="Y43" s="37"/>
      <c r="Z43" s="36" t="s">
        <v>50</v>
      </c>
      <c r="AA43" s="36" t="s">
        <v>50</v>
      </c>
      <c r="AB43" s="37"/>
      <c r="AC43" s="37"/>
      <c r="AD43" s="37"/>
      <c r="AE43" s="37"/>
      <c r="AF43" s="37"/>
      <c r="AG43" s="38"/>
      <c r="AH43" s="38"/>
      <c r="AI43" s="39"/>
    </row>
    <row r="44" spans="1:35" x14ac:dyDescent="0.2">
      <c r="A44" s="40" t="s">
        <v>0</v>
      </c>
      <c r="B44" s="41">
        <f>'[1]Eurostat data'!C63/1000</f>
        <v>453.43099999999998</v>
      </c>
      <c r="C44" s="41">
        <f>'[1]Eurostat data'!D63/1000</f>
        <v>432.512</v>
      </c>
      <c r="D44" s="41">
        <f>'[1]Eurostat data'!E63/1000</f>
        <v>403.79199999999997</v>
      </c>
      <c r="E44" s="41">
        <f>'[1]Eurostat data'!F63/1000</f>
        <v>379.01499999999999</v>
      </c>
      <c r="F44" s="41">
        <f>'[1]Eurostat data'!G63/1000</f>
        <v>369.73</v>
      </c>
      <c r="G44" s="41">
        <f>'[1]Eurostat data'!H63/1000</f>
        <v>364.71</v>
      </c>
      <c r="H44" s="41">
        <f>'[1]Eurostat data'!I63/1000</f>
        <v>361.971</v>
      </c>
      <c r="I44" s="41">
        <f>'[1]Eurostat data'!J63/1000</f>
        <v>348.92899999999997</v>
      </c>
      <c r="J44" s="41">
        <f>'[1]Eurostat data'!K63/1000</f>
        <v>332.97199999999998</v>
      </c>
      <c r="K44" s="41">
        <f>'[1]Eurostat data'!L63/1000</f>
        <v>313.15600000000001</v>
      </c>
      <c r="L44" s="41">
        <f>'[1]Eurostat data'!M63/1000</f>
        <v>320.84500000000003</v>
      </c>
      <c r="M44" s="41">
        <f>'[1]Eurostat data'!N63/1000</f>
        <v>322.72399999999999</v>
      </c>
      <c r="N44" s="41">
        <f>'[1]Eurostat data'!O63/1000</f>
        <v>319.726</v>
      </c>
      <c r="O44" s="41">
        <f>'[1]Eurostat data'!P63/1000</f>
        <v>330.05099999999999</v>
      </c>
      <c r="P44" s="41">
        <f>'[1]Eurostat data'!Q63/1000</f>
        <v>327.15899999999999</v>
      </c>
      <c r="Q44" s="41">
        <f>'[1]Eurostat data'!R63/1000</f>
        <v>317.303</v>
      </c>
      <c r="R44" s="41">
        <f>'[1]Eurostat data'!S63/1000</f>
        <v>325.30500000000001</v>
      </c>
      <c r="S44" s="41">
        <f>'[1]Eurostat data'!T63/1000</f>
        <v>328.70699999999999</v>
      </c>
      <c r="T44" s="41">
        <f>'[1]Eurostat data'!U63/1000</f>
        <v>305.51799999999997</v>
      </c>
      <c r="U44" s="41">
        <f>'[1]Eurostat data'!V63/1000</f>
        <v>267.91800000000001</v>
      </c>
      <c r="V44" s="41">
        <f>'[1]Eurostat data'!W63/1000</f>
        <v>279.97000000000003</v>
      </c>
      <c r="W44" s="42">
        <f>((V44/B44)^(1/(V$43-B$43)))-1</f>
        <v>-2.3819755300108048E-2</v>
      </c>
      <c r="X44" s="43">
        <f>((V44/Q44)^(1/(V$43-Q$43)))-1</f>
        <v>-2.472416446030723E-2</v>
      </c>
      <c r="Y44" s="44">
        <f>(V44-B44)/B44</f>
        <v>-0.38255214134013765</v>
      </c>
      <c r="Z44" s="43">
        <f t="shared" ref="Z44:Z50" si="26">((F44/B44)^(1/4))-1</f>
        <v>-4.9737982600932873E-2</v>
      </c>
      <c r="AA44" s="43">
        <f t="shared" ref="AA44:AA50" si="27">((P44/F44)^(1/10))-1</f>
        <v>-1.2158156845814339E-2</v>
      </c>
      <c r="AB44" s="44">
        <f>R44/Q44-1</f>
        <v>2.5218797174940022E-2</v>
      </c>
      <c r="AC44" s="44">
        <f t="shared" ref="AC44:AF50" si="28">S44/R44-1</f>
        <v>1.0457877991423503E-2</v>
      </c>
      <c r="AD44" s="44">
        <f t="shared" si="28"/>
        <v>-7.0546109453099581E-2</v>
      </c>
      <c r="AE44" s="44">
        <f t="shared" si="28"/>
        <v>-0.12306967183602924</v>
      </c>
      <c r="AF44" s="44">
        <f t="shared" si="28"/>
        <v>4.498391298830251E-2</v>
      </c>
      <c r="AG44" s="44">
        <f>(U44-Q44)/Q44</f>
        <v>-0.15563987734121643</v>
      </c>
      <c r="AH44" s="45">
        <f t="shared" ref="AH44:AI50" si="29">(U44-P44)/P44</f>
        <v>-0.18107709095577376</v>
      </c>
      <c r="AI44" s="46">
        <f>(V44-Q44)/Q44</f>
        <v>-0.11765725505274129</v>
      </c>
    </row>
    <row r="45" spans="1:35" x14ac:dyDescent="0.2">
      <c r="A45" s="40" t="s">
        <v>1</v>
      </c>
      <c r="B45" s="41">
        <f>'[1]Eurostat data'!C111/1000</f>
        <v>632.93499999999995</v>
      </c>
      <c r="C45" s="41">
        <f>'[1]Eurostat data'!D111/1000</f>
        <v>639.63099999999997</v>
      </c>
      <c r="D45" s="41">
        <f>'[1]Eurostat data'!E111/1000</f>
        <v>636.77099999999996</v>
      </c>
      <c r="E45" s="41">
        <f>'[1]Eurostat data'!F111/1000</f>
        <v>635.947</v>
      </c>
      <c r="F45" s="41">
        <f>'[1]Eurostat data'!G111/1000</f>
        <v>640.56799999999998</v>
      </c>
      <c r="G45" s="41">
        <f>'[1]Eurostat data'!H111/1000</f>
        <v>651.90599999999995</v>
      </c>
      <c r="H45" s="41">
        <f>'[1]Eurostat data'!I111/1000</f>
        <v>664.779</v>
      </c>
      <c r="I45" s="41">
        <f>'[1]Eurostat data'!J111/1000</f>
        <v>663.048</v>
      </c>
      <c r="J45" s="41">
        <f>'[1]Eurostat data'!K111/1000</f>
        <v>678.39499999999998</v>
      </c>
      <c r="K45" s="41">
        <f>'[1]Eurostat data'!L111/1000</f>
        <v>671.21500000000003</v>
      </c>
      <c r="L45" s="41">
        <f>'[1]Eurostat data'!M111/1000</f>
        <v>661.154</v>
      </c>
      <c r="M45" s="41">
        <f>'[1]Eurostat data'!N111/1000</f>
        <v>676.221</v>
      </c>
      <c r="N45" s="41">
        <f>'[1]Eurostat data'!O111/1000</f>
        <v>671.18</v>
      </c>
      <c r="O45" s="41">
        <f>'[1]Eurostat data'!P111/1000</f>
        <v>675.20500000000004</v>
      </c>
      <c r="P45" s="41">
        <f>'[1]Eurostat data'!Q111/1000</f>
        <v>678.529</v>
      </c>
      <c r="Q45" s="41">
        <f>'[1]Eurostat data'!R111/1000</f>
        <v>679.346</v>
      </c>
      <c r="R45" s="41">
        <f>'[1]Eurostat data'!S111/1000</f>
        <v>675.11099999999999</v>
      </c>
      <c r="S45" s="41">
        <f>'[1]Eurostat data'!T111/1000</f>
        <v>661.30499999999995</v>
      </c>
      <c r="T45" s="41">
        <f>'[1]Eurostat data'!U111/1000</f>
        <v>657.19299999999998</v>
      </c>
      <c r="U45" s="41">
        <f>'[1]Eurostat data'!V111/1000</f>
        <v>623.15899999999999</v>
      </c>
      <c r="V45" s="41">
        <f>'[1]Eurostat data'!W111/1000</f>
        <v>617.09400000000005</v>
      </c>
      <c r="W45" s="42">
        <f t="shared" ref="W45:W50" si="30">((V45/B45)^(1/(V$43-B$43)))-1</f>
        <v>-1.2665157343786371E-3</v>
      </c>
      <c r="X45" s="43">
        <f t="shared" ref="X45:X50" si="31">((V45/Q45)^(1/(V$43-Q$43)))-1</f>
        <v>-1.9038280071654645E-2</v>
      </c>
      <c r="Y45" s="44">
        <f t="shared" ref="Y45:Y50" si="32">(V45-B45)/B45</f>
        <v>-2.5027846461326827E-2</v>
      </c>
      <c r="Z45" s="43">
        <f t="shared" si="26"/>
        <v>3.0013830355535287E-3</v>
      </c>
      <c r="AA45" s="43">
        <f t="shared" si="27"/>
        <v>5.7737981838392738E-3</v>
      </c>
      <c r="AB45" s="44">
        <f t="shared" ref="AB45:AB50" si="33">R45/Q45-1</f>
        <v>-6.233936756822045E-3</v>
      </c>
      <c r="AC45" s="44">
        <f t="shared" si="28"/>
        <v>-2.0449970449303967E-2</v>
      </c>
      <c r="AD45" s="44">
        <f t="shared" si="28"/>
        <v>-6.2180083320101387E-3</v>
      </c>
      <c r="AE45" s="44">
        <f t="shared" si="28"/>
        <v>-5.1786917998213555E-2</v>
      </c>
      <c r="AF45" s="44">
        <f t="shared" si="28"/>
        <v>-9.7326685484763198E-3</v>
      </c>
      <c r="AG45" s="44">
        <f t="shared" ref="AG45:AG50" si="34">(U45-Q45)/Q45</f>
        <v>-8.2707486317723233E-2</v>
      </c>
      <c r="AH45" s="45">
        <f t="shared" si="29"/>
        <v>-8.1602997071606384E-2</v>
      </c>
      <c r="AI45" s="46">
        <f t="shared" si="29"/>
        <v>-9.1635190315391496E-2</v>
      </c>
    </row>
    <row r="46" spans="1:35" x14ac:dyDescent="0.2">
      <c r="A46" s="40" t="s">
        <v>2</v>
      </c>
      <c r="B46" s="41">
        <f>'[1]Eurostat data'!C159/1000</f>
        <v>295.93400000000003</v>
      </c>
      <c r="C46" s="41">
        <f>'[1]Eurostat data'!D159/1000</f>
        <v>305.41699999999997</v>
      </c>
      <c r="D46" s="41">
        <f>'[1]Eurostat data'!E159/1000</f>
        <v>296.55900000000003</v>
      </c>
      <c r="E46" s="41">
        <f>'[1]Eurostat data'!F159/1000</f>
        <v>307.83100000000002</v>
      </c>
      <c r="F46" s="41">
        <f>'[1]Eurostat data'!G159/1000</f>
        <v>307.58600000000001</v>
      </c>
      <c r="G46" s="41">
        <f>'[1]Eurostat data'!H159/1000</f>
        <v>334.14100000000002</v>
      </c>
      <c r="H46" s="41">
        <f>'[1]Eurostat data'!I159/1000</f>
        <v>367.69200000000001</v>
      </c>
      <c r="I46" s="41">
        <f>'[1]Eurostat data'!J159/1000</f>
        <v>359.84</v>
      </c>
      <c r="J46" s="41">
        <f>'[1]Eurostat data'!K159/1000</f>
        <v>371.40300000000002</v>
      </c>
      <c r="K46" s="41">
        <f>'[1]Eurostat data'!L159/1000</f>
        <v>382.79399999999998</v>
      </c>
      <c r="L46" s="41">
        <f>'[1]Eurostat data'!M159/1000</f>
        <v>393.935</v>
      </c>
      <c r="M46" s="41">
        <f>'[1]Eurostat data'!N159/1000</f>
        <v>404.04700000000003</v>
      </c>
      <c r="N46" s="41">
        <f>'[1]Eurostat data'!O159/1000</f>
        <v>405.49799999999999</v>
      </c>
      <c r="O46" s="41">
        <f>'[1]Eurostat data'!P159/1000</f>
        <v>425.596</v>
      </c>
      <c r="P46" s="41">
        <f>'[1]Eurostat data'!Q159/1000</f>
        <v>435.46899999999999</v>
      </c>
      <c r="Q46" s="41">
        <f>'[1]Eurostat data'!R159/1000</f>
        <v>446.00299999999999</v>
      </c>
      <c r="R46" s="41">
        <f>'[1]Eurostat data'!S159/1000</f>
        <v>438.50599999999997</v>
      </c>
      <c r="S46" s="41">
        <f>'[1]Eurostat data'!T159/1000</f>
        <v>432.96300000000002</v>
      </c>
      <c r="T46" s="41">
        <f>'[1]Eurostat data'!U159/1000</f>
        <v>441.01</v>
      </c>
      <c r="U46" s="41">
        <f>'[1]Eurostat data'!V159/1000</f>
        <v>416.96199999999999</v>
      </c>
      <c r="V46" s="41">
        <f>'[1]Eurostat data'!W159/1000</f>
        <v>441.79599999999999</v>
      </c>
      <c r="W46" s="42">
        <f t="shared" si="30"/>
        <v>2.0237648648206985E-2</v>
      </c>
      <c r="X46" s="43">
        <f t="shared" si="31"/>
        <v>-1.89369297267028E-3</v>
      </c>
      <c r="Y46" s="44">
        <f t="shared" si="32"/>
        <v>0.49288692749058899</v>
      </c>
      <c r="Z46" s="43">
        <f t="shared" si="26"/>
        <v>9.701322288876435E-3</v>
      </c>
      <c r="AA46" s="43">
        <f t="shared" si="27"/>
        <v>3.5378322410398289E-2</v>
      </c>
      <c r="AB46" s="44">
        <f t="shared" si="33"/>
        <v>-1.6809303973291723E-2</v>
      </c>
      <c r="AC46" s="44">
        <f t="shared" si="28"/>
        <v>-1.2640648018499068E-2</v>
      </c>
      <c r="AD46" s="44">
        <f t="shared" si="28"/>
        <v>1.8585883782216817E-2</v>
      </c>
      <c r="AE46" s="44">
        <f t="shared" si="28"/>
        <v>-5.4529375751116715E-2</v>
      </c>
      <c r="AF46" s="44">
        <f t="shared" si="28"/>
        <v>5.955938430840213E-2</v>
      </c>
      <c r="AG46" s="44">
        <f t="shared" si="34"/>
        <v>-6.5113911789831003E-2</v>
      </c>
      <c r="AH46" s="45">
        <f t="shared" si="29"/>
        <v>-4.2499006817936537E-2</v>
      </c>
      <c r="AI46" s="46">
        <f t="shared" si="29"/>
        <v>-9.4326719775427378E-3</v>
      </c>
    </row>
    <row r="47" spans="1:35" x14ac:dyDescent="0.2">
      <c r="A47" s="40" t="s">
        <v>3</v>
      </c>
      <c r="B47" s="41">
        <f>'[1]Eurostat data'!C207/1000</f>
        <v>205.20500000000001</v>
      </c>
      <c r="C47" s="41">
        <f>'[1]Eurostat data'!D207/1000</f>
        <v>211.54</v>
      </c>
      <c r="D47" s="41">
        <f>'[1]Eurostat data'!E207/1000</f>
        <v>213.494</v>
      </c>
      <c r="E47" s="41">
        <f>'[1]Eurostat data'!F207/1000</f>
        <v>222.483</v>
      </c>
      <c r="F47" s="41">
        <f>'[1]Eurostat data'!G207/1000</f>
        <v>221.59100000000001</v>
      </c>
      <c r="G47" s="41">
        <f>'[1]Eurostat data'!H207/1000</f>
        <v>227.30099999999999</v>
      </c>
      <c r="H47" s="41">
        <f>'[1]Eurostat data'!I207/1000</f>
        <v>238.95400000000001</v>
      </c>
      <c r="I47" s="41">
        <f>'[1]Eurostat data'!J207/1000</f>
        <v>241.96600000000001</v>
      </c>
      <c r="J47" s="41">
        <f>'[1]Eurostat data'!K207/1000</f>
        <v>240.71600000000001</v>
      </c>
      <c r="K47" s="41">
        <f>'[1]Eurostat data'!L207/1000</f>
        <v>243.43100000000001</v>
      </c>
      <c r="L47" s="41">
        <f>'[1]Eurostat data'!M207/1000</f>
        <v>243.84100000000001</v>
      </c>
      <c r="M47" s="41">
        <f>'[1]Eurostat data'!N207/1000</f>
        <v>252.66499999999999</v>
      </c>
      <c r="N47" s="41">
        <f>'[1]Eurostat data'!O207/1000</f>
        <v>255.55600000000001</v>
      </c>
      <c r="O47" s="41">
        <f>'[1]Eurostat data'!P207/1000</f>
        <v>257.017</v>
      </c>
      <c r="P47" s="41">
        <f>'[1]Eurostat data'!Q207/1000</f>
        <v>260.286</v>
      </c>
      <c r="Q47" s="41">
        <f>'[1]Eurostat data'!R207/1000</f>
        <v>257.51600000000002</v>
      </c>
      <c r="R47" s="41">
        <f>'[1]Eurostat data'!S207/1000</f>
        <v>255.499</v>
      </c>
      <c r="S47" s="41">
        <f>'[1]Eurostat data'!T207/1000</f>
        <v>241.41</v>
      </c>
      <c r="T47" s="41">
        <f>'[1]Eurostat data'!U207/1000</f>
        <v>241.90899999999999</v>
      </c>
      <c r="U47" s="41">
        <f>'[1]Eurostat data'!V207/1000</f>
        <v>230.767</v>
      </c>
      <c r="V47" s="41">
        <f>'[1]Eurostat data'!W207/1000</f>
        <v>236.56299999999999</v>
      </c>
      <c r="W47" s="42">
        <f t="shared" si="30"/>
        <v>7.1355917606992225E-3</v>
      </c>
      <c r="X47" s="43">
        <f t="shared" si="31"/>
        <v>-1.6830221767995535E-2</v>
      </c>
      <c r="Y47" s="44">
        <f t="shared" si="32"/>
        <v>0.15281304061791853</v>
      </c>
      <c r="Z47" s="43">
        <f t="shared" si="26"/>
        <v>1.9391586203576505E-2</v>
      </c>
      <c r="AA47" s="43">
        <f t="shared" si="27"/>
        <v>1.6224987075241337E-2</v>
      </c>
      <c r="AB47" s="44">
        <f t="shared" si="33"/>
        <v>-7.8325230276954372E-3</v>
      </c>
      <c r="AC47" s="44">
        <f t="shared" si="28"/>
        <v>-5.5143072967017481E-2</v>
      </c>
      <c r="AD47" s="44">
        <f t="shared" si="28"/>
        <v>2.0670229070876012E-3</v>
      </c>
      <c r="AE47" s="44">
        <f t="shared" si="28"/>
        <v>-4.6058641885998397E-2</v>
      </c>
      <c r="AF47" s="44">
        <f t="shared" si="28"/>
        <v>2.5116242790346854E-2</v>
      </c>
      <c r="AG47" s="44">
        <f t="shared" si="34"/>
        <v>-0.10387315739604538</v>
      </c>
      <c r="AH47" s="45">
        <f t="shared" si="29"/>
        <v>-0.11340986453362842</v>
      </c>
      <c r="AI47" s="46">
        <f t="shared" si="29"/>
        <v>-8.1365818046257435E-2</v>
      </c>
    </row>
    <row r="48" spans="1:35" x14ac:dyDescent="0.2">
      <c r="A48" s="40" t="s">
        <v>4</v>
      </c>
      <c r="B48" s="41">
        <f>'[1]Eurostat data'!C349/1000</f>
        <v>70.724000000000004</v>
      </c>
      <c r="C48" s="41">
        <f>'[1]Eurostat data'!D349/1000</f>
        <v>73.144999999999996</v>
      </c>
      <c r="D48" s="41">
        <f>'[1]Eurostat data'!E349/1000</f>
        <v>75.278000000000006</v>
      </c>
      <c r="E48" s="41">
        <f>'[1]Eurostat data'!F349/1000</f>
        <v>79.778999999999996</v>
      </c>
      <c r="F48" s="41">
        <f>'[1]Eurostat data'!G349/1000</f>
        <v>80.798000000000002</v>
      </c>
      <c r="G48" s="41">
        <f>'[1]Eurostat data'!H349/1000</f>
        <v>82.92</v>
      </c>
      <c r="H48" s="41">
        <f>'[1]Eurostat data'!I349/1000</f>
        <v>86.41</v>
      </c>
      <c r="I48" s="41">
        <f>'[1]Eurostat data'!J349/1000</f>
        <v>89.95</v>
      </c>
      <c r="J48" s="41">
        <f>'[1]Eurostat data'!K349/1000</f>
        <v>92.509</v>
      </c>
      <c r="K48" s="41">
        <f>'[1]Eurostat data'!L349/1000</f>
        <v>92.765000000000001</v>
      </c>
      <c r="L48" s="41">
        <f>'[1]Eurostat data'!M349/1000</f>
        <v>96.98</v>
      </c>
      <c r="M48" s="41">
        <f>'[1]Eurostat data'!N349/1000</f>
        <v>99.984999999999999</v>
      </c>
      <c r="N48" s="41">
        <f>'[1]Eurostat data'!O349/1000</f>
        <v>97.772999999999996</v>
      </c>
      <c r="O48" s="41">
        <f>'[1]Eurostat data'!P349/1000</f>
        <v>103.952</v>
      </c>
      <c r="P48" s="41">
        <f>'[1]Eurostat data'!Q349/1000</f>
        <v>111.60899999999999</v>
      </c>
      <c r="Q48" s="41">
        <f>'[1]Eurostat data'!R349/1000</f>
        <v>116.038</v>
      </c>
      <c r="R48" s="41">
        <f>'[1]Eurostat data'!S349/1000</f>
        <v>123.416</v>
      </c>
      <c r="S48" s="41">
        <f>'[1]Eurostat data'!T349/1000</f>
        <v>134.11699999999999</v>
      </c>
      <c r="T48" s="41">
        <f>'[1]Eurostat data'!U349/1000</f>
        <v>143.774</v>
      </c>
      <c r="U48" s="41">
        <f>'[1]Eurostat data'!V349/1000</f>
        <v>152.72900000000001</v>
      </c>
      <c r="V48" s="41">
        <f>'[1]Eurostat data'!W349/1000</f>
        <v>172.142</v>
      </c>
      <c r="W48" s="42">
        <f t="shared" si="30"/>
        <v>4.5480655399999348E-2</v>
      </c>
      <c r="X48" s="43">
        <f t="shared" si="31"/>
        <v>8.2074896860610647E-2</v>
      </c>
      <c r="Y48" s="44">
        <f>(V48-B48)/B48</f>
        <v>1.433996945874102</v>
      </c>
      <c r="Z48" s="43">
        <f t="shared" si="26"/>
        <v>3.3852182322938074E-2</v>
      </c>
      <c r="AA48" s="43">
        <f t="shared" si="27"/>
        <v>3.283241737502518E-2</v>
      </c>
      <c r="AB48" s="44">
        <f t="shared" si="33"/>
        <v>6.3582619486719949E-2</v>
      </c>
      <c r="AC48" s="44">
        <f t="shared" si="28"/>
        <v>8.6706747909509163E-2</v>
      </c>
      <c r="AD48" s="44">
        <f t="shared" si="28"/>
        <v>7.2004294757562537E-2</v>
      </c>
      <c r="AE48" s="44">
        <f t="shared" si="28"/>
        <v>6.228525324467582E-2</v>
      </c>
      <c r="AF48" s="44">
        <f t="shared" si="28"/>
        <v>0.12710749104623198</v>
      </c>
      <c r="AG48" s="44">
        <f t="shared" si="34"/>
        <v>0.31619814198796964</v>
      </c>
      <c r="AH48" s="45">
        <f t="shared" si="29"/>
        <v>0.36842906934028635</v>
      </c>
      <c r="AI48" s="46">
        <f t="shared" si="29"/>
        <v>0.48349678553577274</v>
      </c>
    </row>
    <row r="49" spans="1:38" x14ac:dyDescent="0.2">
      <c r="A49" s="40" t="s">
        <v>51</v>
      </c>
      <c r="B49" s="41">
        <f>('[1]Eurostat data'!C255+'[1]Eurostat data'!C302+'[1]Eurostat data'!C398)/1000</f>
        <v>5.0890000000000004</v>
      </c>
      <c r="C49" s="41">
        <f>('[1]Eurostat data'!D255+'[1]Eurostat data'!D302+'[1]Eurostat data'!D398)/1000</f>
        <v>3.1240000000000001</v>
      </c>
      <c r="D49" s="41">
        <f>('[1]Eurostat data'!E255+'[1]Eurostat data'!E302+'[1]Eurostat data'!E398)/1000</f>
        <v>3.9369999999999998</v>
      </c>
      <c r="E49" s="41">
        <f>('[1]Eurostat data'!F255+'[1]Eurostat data'!F302+'[1]Eurostat data'!F398)/1000</f>
        <v>3.9249999999999998</v>
      </c>
      <c r="F49" s="41">
        <f>('[1]Eurostat data'!G255+'[1]Eurostat data'!G302+'[1]Eurostat data'!G398)/1000</f>
        <v>4.0019999999999998</v>
      </c>
      <c r="G49" s="41">
        <f>('[1]Eurostat data'!H255+'[1]Eurostat data'!H302+'[1]Eurostat data'!H398)/1000</f>
        <v>4.5380000000000003</v>
      </c>
      <c r="H49" s="41">
        <f>('[1]Eurostat data'!I255+'[1]Eurostat data'!I302+'[1]Eurostat data'!I398)/1000</f>
        <v>2.6419999999999999</v>
      </c>
      <c r="I49" s="41">
        <f>('[1]Eurostat data'!J255+'[1]Eurostat data'!J302+'[1]Eurostat data'!J398)/1000</f>
        <v>3.129</v>
      </c>
      <c r="J49" s="41">
        <f>('[1]Eurostat data'!K255+'[1]Eurostat data'!K302+'[1]Eurostat data'!K398)/1000</f>
        <v>2.8250000000000002</v>
      </c>
      <c r="K49" s="41">
        <f>('[1]Eurostat data'!L255+'[1]Eurostat data'!L302+'[1]Eurostat data'!L398)/1000</f>
        <v>3.677</v>
      </c>
      <c r="L49" s="41">
        <f>('[1]Eurostat data'!M255+'[1]Eurostat data'!M302+'[1]Eurostat data'!M398)/1000</f>
        <v>4.5010000000000003</v>
      </c>
      <c r="M49" s="41">
        <f>('[1]Eurostat data'!N255+'[1]Eurostat data'!N302+'[1]Eurostat data'!N398)/1000</f>
        <v>3.9380000000000002</v>
      </c>
      <c r="N49" s="41">
        <f>('[1]Eurostat data'!O255+'[1]Eurostat data'!O302+'[1]Eurostat data'!O398)/1000</f>
        <v>4.5359999999999996</v>
      </c>
      <c r="O49" s="41">
        <f>('[1]Eurostat data'!P255+'[1]Eurostat data'!P302+'[1]Eurostat data'!P398)/1000</f>
        <v>3.008</v>
      </c>
      <c r="P49" s="41">
        <f>('[1]Eurostat data'!Q255+'[1]Eurostat data'!Q302+'[1]Eurostat data'!Q398)/1000</f>
        <v>2.637</v>
      </c>
      <c r="Q49" s="41">
        <f>('[1]Eurostat data'!R255+'[1]Eurostat data'!R302+'[1]Eurostat data'!R398)/1000</f>
        <v>2.9649999999999999</v>
      </c>
      <c r="R49" s="41">
        <f>('[1]Eurostat data'!S255+'[1]Eurostat data'!S302+'[1]Eurostat data'!S398)/1000</f>
        <v>2.3250000000000002</v>
      </c>
      <c r="S49" s="41">
        <f>('[1]Eurostat data'!T255+'[1]Eurostat data'!T302+'[1]Eurostat data'!T398)/1000</f>
        <v>3.347</v>
      </c>
      <c r="T49" s="41">
        <f>('[1]Eurostat data'!U255+'[1]Eurostat data'!U302+'[1]Eurostat data'!U398)/1000</f>
        <v>3.637</v>
      </c>
      <c r="U49" s="41">
        <f>('[1]Eurostat data'!V255+'[1]Eurostat data'!V302+'[1]Eurostat data'!V398)/1000</f>
        <v>4.7229999999999999</v>
      </c>
      <c r="V49" s="41">
        <f>('[1]Eurostat data'!W255+'[1]Eurostat data'!W302+'[1]Eurostat data'!W398)/1000</f>
        <v>4.0220000000000002</v>
      </c>
      <c r="W49" s="42">
        <f t="shared" si="30"/>
        <v>-1.1696164610580873E-2</v>
      </c>
      <c r="X49" s="43">
        <f t="shared" si="31"/>
        <v>6.2878136608629953E-2</v>
      </c>
      <c r="Y49" s="44">
        <f t="shared" si="32"/>
        <v>-0.20966791118097861</v>
      </c>
      <c r="Z49" s="43">
        <f t="shared" si="26"/>
        <v>-5.8303061833853032E-2</v>
      </c>
      <c r="AA49" s="43">
        <f t="shared" si="27"/>
        <v>-4.0857125958550511E-2</v>
      </c>
      <c r="AB49" s="44">
        <f t="shared" si="33"/>
        <v>-0.21585160202360865</v>
      </c>
      <c r="AC49" s="44">
        <f t="shared" si="28"/>
        <v>0.43956989247311817</v>
      </c>
      <c r="AD49" s="44">
        <f t="shared" si="28"/>
        <v>8.664475649835679E-2</v>
      </c>
      <c r="AE49" s="44">
        <f t="shared" si="28"/>
        <v>0.29859774539455586</v>
      </c>
      <c r="AF49" s="44">
        <f t="shared" si="28"/>
        <v>-0.14842261274613588</v>
      </c>
      <c r="AG49" s="44">
        <f t="shared" si="34"/>
        <v>0.59291736930860039</v>
      </c>
      <c r="AH49" s="45">
        <f t="shared" si="29"/>
        <v>0.79105043610163062</v>
      </c>
      <c r="AI49" s="46">
        <f t="shared" si="29"/>
        <v>0.35649241146711652</v>
      </c>
    </row>
    <row r="50" spans="1:38" ht="13.5" thickBot="1" x14ac:dyDescent="0.25">
      <c r="A50" s="40" t="s">
        <v>52</v>
      </c>
      <c r="B50" s="41">
        <f>'[1]Eurostat data'!C15/1000</f>
        <v>1665.287</v>
      </c>
      <c r="C50" s="41">
        <f>'[1]Eurostat data'!D15/1000</f>
        <v>1667.42</v>
      </c>
      <c r="D50" s="41">
        <f>'[1]Eurostat data'!E15/1000</f>
        <v>1631.9469999999999</v>
      </c>
      <c r="E50" s="41">
        <f>'[1]Eurostat data'!F15/1000</f>
        <v>1631.1990000000001</v>
      </c>
      <c r="F50" s="41">
        <f>'[1]Eurostat data'!G15/1000</f>
        <v>1626.566</v>
      </c>
      <c r="G50" s="41">
        <f>'[1]Eurostat data'!H15/1000</f>
        <v>1668.106</v>
      </c>
      <c r="H50" s="41">
        <f>'[1]Eurostat data'!I15/1000</f>
        <v>1725.2750000000001</v>
      </c>
      <c r="I50" s="41">
        <f>'[1]Eurostat data'!J15/1000</f>
        <v>1709.8689999999999</v>
      </c>
      <c r="J50" s="41">
        <f>'[1]Eurostat data'!K15/1000</f>
        <v>1721.9829999999999</v>
      </c>
      <c r="K50" s="41">
        <f>'[1]Eurostat data'!L15/1000</f>
        <v>1710.5350000000001</v>
      </c>
      <c r="L50" s="41">
        <f>'[1]Eurostat data'!M15/1000</f>
        <v>1724.9059999999999</v>
      </c>
      <c r="M50" s="41">
        <f>'[1]Eurostat data'!N15/1000</f>
        <v>1763.479</v>
      </c>
      <c r="N50" s="41">
        <f>'[1]Eurostat data'!O15/1000</f>
        <v>1758.25</v>
      </c>
      <c r="O50" s="41">
        <f>'[1]Eurostat data'!P15/1000</f>
        <v>1799.2090000000001</v>
      </c>
      <c r="P50" s="41">
        <f>'[1]Eurostat data'!Q15/1000</f>
        <v>1820.3710000000001</v>
      </c>
      <c r="Q50" s="41">
        <f>'[1]Eurostat data'!R15/1000</f>
        <v>1824.3430000000001</v>
      </c>
      <c r="R50" s="41">
        <f>'[1]Eurostat data'!S15/1000</f>
        <v>1825.703</v>
      </c>
      <c r="S50" s="41">
        <f>'[1]Eurostat data'!T15/1000</f>
        <v>1808.886</v>
      </c>
      <c r="T50" s="41">
        <f>'[1]Eurostat data'!U15/1000</f>
        <v>1800.3150000000001</v>
      </c>
      <c r="U50" s="41">
        <f>'[1]Eurostat data'!V15/1000</f>
        <v>1703.3689999999999</v>
      </c>
      <c r="V50" s="41">
        <f>'[1]Eurostat data'!W15/1000</f>
        <v>1759.0150000000001</v>
      </c>
      <c r="W50" s="47">
        <f t="shared" si="30"/>
        <v>2.7415768842709021E-3</v>
      </c>
      <c r="X50" s="48">
        <f t="shared" si="31"/>
        <v>-7.2666550430781074E-3</v>
      </c>
      <c r="Y50" s="49">
        <f t="shared" si="32"/>
        <v>5.6283391391393836E-2</v>
      </c>
      <c r="Z50" s="48">
        <f t="shared" si="26"/>
        <v>-5.8643464259499067E-3</v>
      </c>
      <c r="AA50" s="48">
        <f t="shared" si="27"/>
        <v>1.1320525873963927E-2</v>
      </c>
      <c r="AB50" s="49">
        <f t="shared" si="33"/>
        <v>7.4547385003809197E-4</v>
      </c>
      <c r="AC50" s="49">
        <f t="shared" si="28"/>
        <v>-9.2112462980014076E-3</v>
      </c>
      <c r="AD50" s="49">
        <f t="shared" si="28"/>
        <v>-4.7382753805380595E-3</v>
      </c>
      <c r="AE50" s="49">
        <f t="shared" si="28"/>
        <v>-5.3849465232473248E-2</v>
      </c>
      <c r="AF50" s="49">
        <f t="shared" si="28"/>
        <v>3.2668200489735399E-2</v>
      </c>
      <c r="AG50" s="49">
        <f t="shared" si="34"/>
        <v>-6.6310995245959861E-2</v>
      </c>
      <c r="AH50" s="50">
        <f t="shared" si="29"/>
        <v>-6.4273711237984005E-2</v>
      </c>
      <c r="AI50" s="51">
        <f t="shared" si="29"/>
        <v>-3.5809055643593324E-2</v>
      </c>
    </row>
    <row r="51" spans="1:38" x14ac:dyDescent="0.2">
      <c r="A51" s="40" t="s">
        <v>53</v>
      </c>
      <c r="B51" s="41">
        <f>SUM(B44:B49)</f>
        <v>1663.3179999999998</v>
      </c>
      <c r="C51" s="41">
        <f t="shared" ref="C51:S51" si="35">SUM(C44:C49)</f>
        <v>1665.3689999999999</v>
      </c>
      <c r="D51" s="41">
        <f t="shared" si="35"/>
        <v>1629.8309999999997</v>
      </c>
      <c r="E51" s="41">
        <f t="shared" si="35"/>
        <v>1628.98</v>
      </c>
      <c r="F51" s="41">
        <f t="shared" si="35"/>
        <v>1624.2749999999999</v>
      </c>
      <c r="G51" s="41">
        <f t="shared" si="35"/>
        <v>1665.5160000000001</v>
      </c>
      <c r="H51" s="41">
        <f t="shared" si="35"/>
        <v>1722.4480000000001</v>
      </c>
      <c r="I51" s="41">
        <f t="shared" si="35"/>
        <v>1706.8619999999999</v>
      </c>
      <c r="J51" s="41">
        <f t="shared" si="35"/>
        <v>1718.82</v>
      </c>
      <c r="K51" s="41">
        <f t="shared" si="35"/>
        <v>1707.038</v>
      </c>
      <c r="L51" s="41">
        <f t="shared" si="35"/>
        <v>1721.2560000000001</v>
      </c>
      <c r="M51" s="41">
        <f t="shared" si="35"/>
        <v>1759.58</v>
      </c>
      <c r="N51" s="41">
        <f t="shared" si="35"/>
        <v>1754.269</v>
      </c>
      <c r="O51" s="41">
        <f t="shared" si="35"/>
        <v>1794.8290000000002</v>
      </c>
      <c r="P51" s="41">
        <f t="shared" si="35"/>
        <v>1815.6889999999999</v>
      </c>
      <c r="Q51" s="41">
        <f t="shared" si="35"/>
        <v>1819.171</v>
      </c>
      <c r="R51" s="41">
        <f t="shared" si="35"/>
        <v>1820.162</v>
      </c>
      <c r="S51" s="41">
        <f t="shared" si="35"/>
        <v>1801.8489999999999</v>
      </c>
      <c r="T51" s="41">
        <f>SUM(T44:T49)</f>
        <v>1793.0409999999999</v>
      </c>
      <c r="U51" s="41">
        <f>SUM(U44:U49)</f>
        <v>1696.258</v>
      </c>
      <c r="V51" s="41">
        <f>SUM(V44:V49)</f>
        <v>1751.5870000000002</v>
      </c>
      <c r="AA51" s="26"/>
      <c r="AF51" s="18"/>
      <c r="AG51" s="18"/>
      <c r="AH51" s="18"/>
    </row>
    <row r="52" spans="1:38" x14ac:dyDescent="0.2">
      <c r="A52" s="40" t="s">
        <v>54</v>
      </c>
      <c r="B52" s="52">
        <f>B50/B51-1</f>
        <v>1.1837784476571578E-3</v>
      </c>
      <c r="C52" s="52">
        <f t="shared" ref="C52:S52" si="36">C50/C51-1</f>
        <v>1.2315588917533038E-3</v>
      </c>
      <c r="D52" s="52">
        <f t="shared" si="36"/>
        <v>1.2982941176111762E-3</v>
      </c>
      <c r="E52" s="52">
        <f t="shared" si="36"/>
        <v>1.3622021142065677E-3</v>
      </c>
      <c r="F52" s="52">
        <f t="shared" si="36"/>
        <v>1.4104754428900801E-3</v>
      </c>
      <c r="G52" s="52">
        <f t="shared" si="36"/>
        <v>1.5550736228291395E-3</v>
      </c>
      <c r="H52" s="52">
        <f t="shared" si="36"/>
        <v>1.6412687059348396E-3</v>
      </c>
      <c r="I52" s="52">
        <f t="shared" si="36"/>
        <v>1.761712429007245E-3</v>
      </c>
      <c r="J52" s="52">
        <f t="shared" si="36"/>
        <v>1.8402159621135894E-3</v>
      </c>
      <c r="K52" s="52">
        <f t="shared" si="36"/>
        <v>2.0485777118026682E-3</v>
      </c>
      <c r="L52" s="52">
        <f t="shared" si="36"/>
        <v>2.120544532597135E-3</v>
      </c>
      <c r="M52" s="52">
        <f t="shared" si="36"/>
        <v>2.215869696177597E-3</v>
      </c>
      <c r="N52" s="52">
        <f t="shared" si="36"/>
        <v>2.269321295650828E-3</v>
      </c>
      <c r="O52" s="52">
        <f t="shared" si="36"/>
        <v>2.4403438990565629E-3</v>
      </c>
      <c r="P52" s="52">
        <f t="shared" si="36"/>
        <v>2.5786354381176491E-3</v>
      </c>
      <c r="Q52" s="52">
        <f t="shared" si="36"/>
        <v>2.8430532368863837E-3</v>
      </c>
      <c r="R52" s="52">
        <f t="shared" si="36"/>
        <v>3.0442345241796787E-3</v>
      </c>
      <c r="S52" s="52">
        <f t="shared" si="36"/>
        <v>3.9054326971905695E-3</v>
      </c>
      <c r="T52" s="52">
        <f>T50/T51-1</f>
        <v>4.0567951318459805E-3</v>
      </c>
      <c r="U52" s="52">
        <f>U50/U51-1</f>
        <v>4.1921688799697598E-3</v>
      </c>
      <c r="V52" s="52">
        <f>V50/V51-1</f>
        <v>4.2407256961829454E-3</v>
      </c>
      <c r="AA52" s="26"/>
      <c r="AG52" s="26"/>
      <c r="AH52" s="26"/>
      <c r="AI52" s="26"/>
      <c r="AJ52" s="26"/>
      <c r="AK52" s="26"/>
    </row>
    <row r="53" spans="1:38" s="58" customFormat="1" x14ac:dyDescent="0.2">
      <c r="A53" s="53" t="s">
        <v>55</v>
      </c>
      <c r="B53" s="54"/>
      <c r="C53" s="55">
        <f>C50/B50-1</f>
        <v>1.2808602961531523E-3</v>
      </c>
      <c r="D53" s="55">
        <f t="shared" ref="D53:S53" si="37">D50/C50-1</f>
        <v>-2.1274184068800994E-2</v>
      </c>
      <c r="E53" s="55">
        <f t="shared" si="37"/>
        <v>-4.5834821841628237E-4</v>
      </c>
      <c r="F53" s="55">
        <f t="shared" si="37"/>
        <v>-2.8402420550772689E-3</v>
      </c>
      <c r="G53" s="55">
        <f t="shared" si="37"/>
        <v>2.5538465700131407E-2</v>
      </c>
      <c r="H53" s="55">
        <f t="shared" si="37"/>
        <v>3.4271802871040702E-2</v>
      </c>
      <c r="I53" s="55">
        <f t="shared" si="37"/>
        <v>-8.9295909347786306E-3</v>
      </c>
      <c r="J53" s="55">
        <f t="shared" si="37"/>
        <v>7.0847532764206633E-3</v>
      </c>
      <c r="K53" s="55">
        <f t="shared" si="37"/>
        <v>-6.6481492558287947E-3</v>
      </c>
      <c r="L53" s="55">
        <f t="shared" si="37"/>
        <v>8.4014650387158607E-3</v>
      </c>
      <c r="M53" s="55">
        <f t="shared" si="37"/>
        <v>2.2362378007845019E-2</v>
      </c>
      <c r="N53" s="55">
        <f t="shared" si="37"/>
        <v>-2.9651614790989766E-3</v>
      </c>
      <c r="O53" s="55">
        <f t="shared" si="37"/>
        <v>2.3295322053177969E-2</v>
      </c>
      <c r="P53" s="55">
        <f t="shared" si="37"/>
        <v>1.1761835339863191E-2</v>
      </c>
      <c r="Q53" s="55">
        <f t="shared" si="37"/>
        <v>2.1819727956553514E-3</v>
      </c>
      <c r="R53" s="55">
        <f t="shared" si="37"/>
        <v>7.4547385003809197E-4</v>
      </c>
      <c r="S53" s="55">
        <f t="shared" si="37"/>
        <v>-9.2112462980014076E-3</v>
      </c>
      <c r="T53" s="55">
        <f>T50/S50-1</f>
        <v>-4.7382753805380595E-3</v>
      </c>
      <c r="U53" s="55">
        <f>U50/T50-1</f>
        <v>-5.3849465232473248E-2</v>
      </c>
      <c r="V53" s="55">
        <f>V50/U50-1</f>
        <v>3.2668200489735399E-2</v>
      </c>
      <c r="W53" s="56" t="s">
        <v>56</v>
      </c>
      <c r="X53" s="56" t="s">
        <v>57</v>
      </c>
      <c r="Y53" s="56" t="s">
        <v>58</v>
      </c>
      <c r="Z53" s="56" t="s">
        <v>59</v>
      </c>
      <c r="AA53" s="56" t="s">
        <v>60</v>
      </c>
      <c r="AB53" s="56" t="s">
        <v>61</v>
      </c>
      <c r="AC53" s="56" t="s">
        <v>62</v>
      </c>
      <c r="AD53" s="57" t="s">
        <v>63</v>
      </c>
    </row>
    <row r="54" spans="1:38" s="63" customFormat="1" x14ac:dyDescent="0.2">
      <c r="A54" s="17" t="s">
        <v>64</v>
      </c>
      <c r="B54" s="59">
        <f>B44+B45+B46</f>
        <v>1382.3</v>
      </c>
      <c r="C54" s="59">
        <f t="shared" ref="C54:S54" si="38">C44+C45+C46</f>
        <v>1377.56</v>
      </c>
      <c r="D54" s="59">
        <f t="shared" si="38"/>
        <v>1337.1219999999998</v>
      </c>
      <c r="E54" s="59">
        <f t="shared" si="38"/>
        <v>1322.7930000000001</v>
      </c>
      <c r="F54" s="59">
        <f t="shared" si="38"/>
        <v>1317.884</v>
      </c>
      <c r="G54" s="59">
        <f t="shared" si="38"/>
        <v>1350.7570000000001</v>
      </c>
      <c r="H54" s="59">
        <f t="shared" si="38"/>
        <v>1394.442</v>
      </c>
      <c r="I54" s="59">
        <f t="shared" si="38"/>
        <v>1371.817</v>
      </c>
      <c r="J54" s="59">
        <f t="shared" si="38"/>
        <v>1382.77</v>
      </c>
      <c r="K54" s="59">
        <f t="shared" si="38"/>
        <v>1367.165</v>
      </c>
      <c r="L54" s="59">
        <f t="shared" si="38"/>
        <v>1375.934</v>
      </c>
      <c r="M54" s="59">
        <f t="shared" si="38"/>
        <v>1402.992</v>
      </c>
      <c r="N54" s="59">
        <f t="shared" si="38"/>
        <v>1396.404</v>
      </c>
      <c r="O54" s="59">
        <f t="shared" si="38"/>
        <v>1430.8520000000001</v>
      </c>
      <c r="P54" s="59">
        <f t="shared" si="38"/>
        <v>1441.1569999999999</v>
      </c>
      <c r="Q54" s="59">
        <f t="shared" si="38"/>
        <v>1442.652</v>
      </c>
      <c r="R54" s="59">
        <f t="shared" si="38"/>
        <v>1438.922</v>
      </c>
      <c r="S54" s="59">
        <f t="shared" si="38"/>
        <v>1422.9749999999999</v>
      </c>
      <c r="T54" s="59">
        <f>T44+T45+T46</f>
        <v>1403.721</v>
      </c>
      <c r="U54" s="59">
        <f>U44+U45+U46</f>
        <v>1308.039</v>
      </c>
      <c r="V54" s="59">
        <f>V44+V45+V46</f>
        <v>1338.8600000000001</v>
      </c>
      <c r="W54" s="60">
        <f>(V54-U54)/U54</f>
        <v>2.3562753098340446E-2</v>
      </c>
      <c r="X54" s="26">
        <f>((V45/Q45)^(1/(V$43-Q$43)))-1</f>
        <v>-1.9038280071654645E-2</v>
      </c>
      <c r="Y54" s="61">
        <f>(V48-N48)/(V48-B48)</f>
        <v>0.73329192056636894</v>
      </c>
      <c r="Z54" s="26">
        <f>((Q48/N48)^(1/(Q$43-N$43)))-1</f>
        <v>5.8750831969758055E-2</v>
      </c>
      <c r="AA54" s="60">
        <f>((V48/Q48)^(1/(V$43-Q$43)))-1</f>
        <v>8.2074896860610647E-2</v>
      </c>
      <c r="AB54" s="62">
        <f>(P47-B47)/B47</f>
        <v>0.26841938549255617</v>
      </c>
      <c r="AC54" s="26">
        <f>(U47-P47)/P47</f>
        <v>-0.11340986453362842</v>
      </c>
      <c r="AD54" s="26">
        <f>((S44/Q44)^(1/(S$43-Q$43)))-1</f>
        <v>1.7811578962584562E-2</v>
      </c>
    </row>
    <row r="55" spans="1:38" s="1" customFormat="1" x14ac:dyDescent="0.2">
      <c r="A55" s="17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5"/>
      <c r="Y55"/>
      <c r="AG55" s="66"/>
      <c r="AH55" s="66"/>
    </row>
    <row r="56" spans="1:38" s="1" customFormat="1" x14ac:dyDescent="0.2">
      <c r="A56" s="67" t="s">
        <v>65</v>
      </c>
      <c r="B56" s="17">
        <f t="shared" ref="B56:S56" si="39">B43</f>
        <v>1990</v>
      </c>
      <c r="C56" s="17">
        <f t="shared" si="39"/>
        <v>1991</v>
      </c>
      <c r="D56" s="17">
        <f t="shared" si="39"/>
        <v>1992</v>
      </c>
      <c r="E56" s="17">
        <f t="shared" si="39"/>
        <v>1993</v>
      </c>
      <c r="F56" s="17">
        <f t="shared" si="39"/>
        <v>1994</v>
      </c>
      <c r="G56" s="17">
        <f t="shared" si="39"/>
        <v>1995</v>
      </c>
      <c r="H56" s="17">
        <f t="shared" si="39"/>
        <v>1996</v>
      </c>
      <c r="I56" s="17">
        <f t="shared" si="39"/>
        <v>1997</v>
      </c>
      <c r="J56" s="17">
        <f t="shared" si="39"/>
        <v>1998</v>
      </c>
      <c r="K56" s="17">
        <f t="shared" si="39"/>
        <v>1999</v>
      </c>
      <c r="L56" s="17">
        <f t="shared" si="39"/>
        <v>2000</v>
      </c>
      <c r="M56" s="17">
        <f t="shared" si="39"/>
        <v>2001</v>
      </c>
      <c r="N56" s="17">
        <f t="shared" si="39"/>
        <v>2002</v>
      </c>
      <c r="O56" s="17">
        <f t="shared" si="39"/>
        <v>2003</v>
      </c>
      <c r="P56" s="17">
        <f t="shared" si="39"/>
        <v>2004</v>
      </c>
      <c r="Q56" s="17">
        <f t="shared" si="39"/>
        <v>2005</v>
      </c>
      <c r="R56" s="17">
        <f t="shared" si="39"/>
        <v>2006</v>
      </c>
      <c r="S56" s="17">
        <f t="shared" si="39"/>
        <v>2007</v>
      </c>
      <c r="T56" s="17">
        <f>T43</f>
        <v>2008</v>
      </c>
      <c r="U56" s="17">
        <f>U43</f>
        <v>2009</v>
      </c>
      <c r="V56" s="17">
        <f>V43</f>
        <v>2010</v>
      </c>
      <c r="W56" s="65"/>
      <c r="AG56" s="68"/>
      <c r="AH56" s="68"/>
    </row>
    <row r="57" spans="1:38" x14ac:dyDescent="0.2">
      <c r="A57" s="40" t="s">
        <v>0</v>
      </c>
      <c r="B57" s="69">
        <f t="shared" ref="B57:V62" si="40">B44/B$51</f>
        <v>0.2726063206193885</v>
      </c>
      <c r="C57" s="69">
        <f t="shared" si="40"/>
        <v>0.25970940974642859</v>
      </c>
      <c r="D57" s="69">
        <f t="shared" si="40"/>
        <v>0.24775084042455939</v>
      </c>
      <c r="E57" s="69">
        <f t="shared" si="40"/>
        <v>0.23267013714103302</v>
      </c>
      <c r="F57" s="69">
        <f t="shared" si="40"/>
        <v>0.22762771082482958</v>
      </c>
      <c r="G57" s="69">
        <f t="shared" si="40"/>
        <v>0.21897718184634671</v>
      </c>
      <c r="H57" s="69">
        <f t="shared" si="40"/>
        <v>0.21014915980047003</v>
      </c>
      <c r="I57" s="69">
        <f t="shared" si="40"/>
        <v>0.20442718860692896</v>
      </c>
      <c r="J57" s="69">
        <f t="shared" si="40"/>
        <v>0.19372127389720856</v>
      </c>
      <c r="K57" s="69">
        <f t="shared" si="40"/>
        <v>0.1834499290584041</v>
      </c>
      <c r="L57" s="69">
        <f t="shared" si="40"/>
        <v>0.18640167412633565</v>
      </c>
      <c r="M57" s="69">
        <f t="shared" si="40"/>
        <v>0.18340967730935792</v>
      </c>
      <c r="N57" s="69">
        <f t="shared" si="40"/>
        <v>0.18225597100558694</v>
      </c>
      <c r="O57" s="69">
        <f t="shared" si="40"/>
        <v>0.18388994160446481</v>
      </c>
      <c r="P57" s="69">
        <f t="shared" si="40"/>
        <v>0.18018449194768488</v>
      </c>
      <c r="Q57" s="69">
        <f t="shared" si="40"/>
        <v>0.17442175584373321</v>
      </c>
      <c r="R57" s="69">
        <f t="shared" si="40"/>
        <v>0.17872310266888333</v>
      </c>
      <c r="S57" s="69">
        <f t="shared" si="40"/>
        <v>0.18242760630885274</v>
      </c>
      <c r="T57" s="69">
        <f t="shared" si="40"/>
        <v>0.1703909726548361</v>
      </c>
      <c r="U57" s="69">
        <f t="shared" si="40"/>
        <v>0.15794649163040056</v>
      </c>
      <c r="V57" s="69">
        <f t="shared" si="40"/>
        <v>0.1598379069951992</v>
      </c>
      <c r="W57" s="65"/>
    </row>
    <row r="58" spans="1:38" x14ac:dyDescent="0.2">
      <c r="A58" s="40" t="s">
        <v>1</v>
      </c>
      <c r="B58" s="69">
        <f t="shared" si="40"/>
        <v>0.38052555193895576</v>
      </c>
      <c r="C58" s="69">
        <f t="shared" si="40"/>
        <v>0.38407764285272511</v>
      </c>
      <c r="D58" s="69">
        <f t="shared" si="40"/>
        <v>0.39069756312157522</v>
      </c>
      <c r="E58" s="69">
        <f t="shared" si="40"/>
        <v>0.39039583051971172</v>
      </c>
      <c r="F58" s="69">
        <f t="shared" si="40"/>
        <v>0.39437164273291164</v>
      </c>
      <c r="G58" s="69">
        <f t="shared" si="40"/>
        <v>0.3914138321096885</v>
      </c>
      <c r="H58" s="69">
        <f t="shared" si="40"/>
        <v>0.38595011286262343</v>
      </c>
      <c r="I58" s="69">
        <f t="shared" si="40"/>
        <v>0.38846022701308019</v>
      </c>
      <c r="J58" s="69">
        <f t="shared" si="40"/>
        <v>0.39468647095100129</v>
      </c>
      <c r="K58" s="69">
        <f t="shared" si="40"/>
        <v>0.39320448636761457</v>
      </c>
      <c r="L58" s="69">
        <f t="shared" si="40"/>
        <v>0.38411136983690974</v>
      </c>
      <c r="M58" s="69">
        <f t="shared" si="40"/>
        <v>0.38430818718103188</v>
      </c>
      <c r="N58" s="69">
        <f t="shared" si="40"/>
        <v>0.38259810781584808</v>
      </c>
      <c r="O58" s="69">
        <f t="shared" si="40"/>
        <v>0.3761946124115445</v>
      </c>
      <c r="P58" s="69">
        <f t="shared" si="40"/>
        <v>0.37370331593130762</v>
      </c>
      <c r="Q58" s="69">
        <f t="shared" si="40"/>
        <v>0.37343713152859187</v>
      </c>
      <c r="R58" s="69">
        <f t="shared" si="40"/>
        <v>0.37090709508274539</v>
      </c>
      <c r="S58" s="69">
        <f t="shared" si="40"/>
        <v>0.36701466105095376</v>
      </c>
      <c r="T58" s="69">
        <f t="shared" si="40"/>
        <v>0.36652424568094094</v>
      </c>
      <c r="U58" s="69">
        <f t="shared" si="40"/>
        <v>0.36737276994419482</v>
      </c>
      <c r="V58" s="69">
        <f t="shared" si="40"/>
        <v>0.35230565196019381</v>
      </c>
    </row>
    <row r="59" spans="1:38" x14ac:dyDescent="0.2">
      <c r="A59" s="40" t="s">
        <v>2</v>
      </c>
      <c r="B59" s="69">
        <f t="shared" si="40"/>
        <v>0.17791787258960709</v>
      </c>
      <c r="C59" s="69">
        <f t="shared" si="40"/>
        <v>0.18339298978184412</v>
      </c>
      <c r="D59" s="69">
        <f t="shared" si="40"/>
        <v>0.1819569022800524</v>
      </c>
      <c r="E59" s="69">
        <f t="shared" si="40"/>
        <v>0.18897162641653059</v>
      </c>
      <c r="F59" s="69">
        <f t="shared" si="40"/>
        <v>0.18936817964938205</v>
      </c>
      <c r="G59" s="69">
        <f t="shared" si="40"/>
        <v>0.20062311019527881</v>
      </c>
      <c r="H59" s="69">
        <f t="shared" si="40"/>
        <v>0.2134705953387272</v>
      </c>
      <c r="I59" s="69">
        <f t="shared" si="40"/>
        <v>0.21081962103556118</v>
      </c>
      <c r="J59" s="69">
        <f t="shared" si="40"/>
        <v>0.21608021782385592</v>
      </c>
      <c r="K59" s="69">
        <f t="shared" si="40"/>
        <v>0.22424456866220904</v>
      </c>
      <c r="L59" s="69">
        <f t="shared" si="40"/>
        <v>0.22886485217771207</v>
      </c>
      <c r="M59" s="69">
        <f t="shared" si="40"/>
        <v>0.22962695643278513</v>
      </c>
      <c r="N59" s="69">
        <f t="shared" si="40"/>
        <v>0.23114927072187902</v>
      </c>
      <c r="O59" s="69">
        <f t="shared" si="40"/>
        <v>0.23712342512852197</v>
      </c>
      <c r="P59" s="69">
        <f t="shared" si="40"/>
        <v>0.23983677821477137</v>
      </c>
      <c r="Q59" s="69">
        <f t="shared" si="40"/>
        <v>0.24516826620477128</v>
      </c>
      <c r="R59" s="69">
        <f t="shared" si="40"/>
        <v>0.24091591847319083</v>
      </c>
      <c r="S59" s="69">
        <f t="shared" si="40"/>
        <v>0.24028817065136981</v>
      </c>
      <c r="T59" s="69">
        <f t="shared" si="40"/>
        <v>0.24595645052176721</v>
      </c>
      <c r="U59" s="69">
        <f t="shared" si="40"/>
        <v>0.24581284215019175</v>
      </c>
      <c r="V59" s="69">
        <f t="shared" si="40"/>
        <v>0.25222612408061945</v>
      </c>
      <c r="AG59" s="18"/>
      <c r="AH59" s="18"/>
    </row>
    <row r="60" spans="1:38" x14ac:dyDescent="0.2">
      <c r="A60" s="40" t="s">
        <v>3</v>
      </c>
      <c r="B60" s="69">
        <f t="shared" si="40"/>
        <v>0.12337087676559746</v>
      </c>
      <c r="C60" s="69">
        <f t="shared" si="40"/>
        <v>0.12702290002996333</v>
      </c>
      <c r="D60" s="69">
        <f t="shared" si="40"/>
        <v>0.13099149543725702</v>
      </c>
      <c r="E60" s="69">
        <f t="shared" si="40"/>
        <v>0.13657810408967574</v>
      </c>
      <c r="F60" s="69">
        <f t="shared" si="40"/>
        <v>0.13642455864924352</v>
      </c>
      <c r="G60" s="69">
        <f t="shared" si="40"/>
        <v>0.13647482221725879</v>
      </c>
      <c r="H60" s="69">
        <f t="shared" si="40"/>
        <v>0.13872929690765701</v>
      </c>
      <c r="I60" s="69">
        <f t="shared" si="40"/>
        <v>0.14176072816665908</v>
      </c>
      <c r="J60" s="69">
        <f t="shared" si="40"/>
        <v>0.14004724171233754</v>
      </c>
      <c r="K60" s="69">
        <f t="shared" si="40"/>
        <v>0.14260432398107131</v>
      </c>
      <c r="L60" s="69">
        <f t="shared" si="40"/>
        <v>0.14166457517068931</v>
      </c>
      <c r="M60" s="69">
        <f t="shared" si="40"/>
        <v>0.14359392582320782</v>
      </c>
      <c r="N60" s="69">
        <f t="shared" si="40"/>
        <v>0.14567663226107286</v>
      </c>
      <c r="O60" s="69">
        <f t="shared" si="40"/>
        <v>0.14319859997804804</v>
      </c>
      <c r="P60" s="69">
        <f t="shared" si="40"/>
        <v>0.14335384528958431</v>
      </c>
      <c r="Q60" s="69">
        <f t="shared" si="40"/>
        <v>0.14155678603056007</v>
      </c>
      <c r="R60" s="69">
        <f t="shared" si="40"/>
        <v>0.14037157132167355</v>
      </c>
      <c r="S60" s="69">
        <f t="shared" si="40"/>
        <v>0.13397904041903622</v>
      </c>
      <c r="T60" s="69">
        <f t="shared" si="40"/>
        <v>0.13491548715283141</v>
      </c>
      <c r="U60" s="69">
        <f t="shared" si="40"/>
        <v>0.13604475262607457</v>
      </c>
      <c r="V60" s="69">
        <f t="shared" si="40"/>
        <v>0.13505638029969391</v>
      </c>
      <c r="AI60" s="70"/>
      <c r="AJ60" s="26"/>
      <c r="AK60" s="26"/>
      <c r="AL60" s="26"/>
    </row>
    <row r="61" spans="1:38" x14ac:dyDescent="0.2">
      <c r="A61" s="40" t="s">
        <v>4</v>
      </c>
      <c r="B61" s="69">
        <f t="shared" si="40"/>
        <v>4.2519830844132037E-2</v>
      </c>
      <c r="C61" s="69">
        <f t="shared" si="40"/>
        <v>4.3921197044018472E-2</v>
      </c>
      <c r="D61" s="69">
        <f t="shared" si="40"/>
        <v>4.6187610862721364E-2</v>
      </c>
      <c r="E61" s="69">
        <f t="shared" si="40"/>
        <v>4.8974818598141165E-2</v>
      </c>
      <c r="F61" s="69">
        <f t="shared" si="40"/>
        <v>4.9744039648458548E-2</v>
      </c>
      <c r="G61" s="69">
        <f t="shared" si="40"/>
        <v>4.9786372511581994E-2</v>
      </c>
      <c r="H61" s="69">
        <f t="shared" si="40"/>
        <v>5.0166971658941226E-2</v>
      </c>
      <c r="I61" s="69">
        <f t="shared" si="40"/>
        <v>5.2699046554437329E-2</v>
      </c>
      <c r="J61" s="69">
        <f t="shared" si="40"/>
        <v>5.3821226190060627E-2</v>
      </c>
      <c r="K61" s="69">
        <f t="shared" si="40"/>
        <v>5.4342668411599508E-2</v>
      </c>
      <c r="L61" s="69">
        <f t="shared" si="40"/>
        <v>5.6342577745553249E-2</v>
      </c>
      <c r="M61" s="69">
        <f t="shared" si="40"/>
        <v>5.682321917730368E-2</v>
      </c>
      <c r="N61" s="69">
        <f t="shared" si="40"/>
        <v>5.5734325807501581E-2</v>
      </c>
      <c r="O61" s="69">
        <f t="shared" si="40"/>
        <v>5.7917495204278503E-2</v>
      </c>
      <c r="P61" s="69">
        <f t="shared" si="40"/>
        <v>6.1469227384205113E-2</v>
      </c>
      <c r="Q61" s="69">
        <f t="shared" si="40"/>
        <v>6.3786197119457155E-2</v>
      </c>
      <c r="R61" s="69">
        <f t="shared" si="40"/>
        <v>6.7804953625007006E-2</v>
      </c>
      <c r="S61" s="69">
        <f t="shared" si="40"/>
        <v>7.4432985227951956E-2</v>
      </c>
      <c r="T61" s="69">
        <f t="shared" si="40"/>
        <v>8.0184446423701414E-2</v>
      </c>
      <c r="U61" s="69">
        <f t="shared" si="40"/>
        <v>9.0038779478121847E-2</v>
      </c>
      <c r="V61" s="69">
        <f t="shared" si="40"/>
        <v>9.8277733278449755E-2</v>
      </c>
      <c r="W61" s="71">
        <f>V61/B61</f>
        <v>2.3113387642277652</v>
      </c>
    </row>
    <row r="62" spans="1:38" x14ac:dyDescent="0.2">
      <c r="A62" s="40" t="s">
        <v>51</v>
      </c>
      <c r="B62" s="69">
        <f t="shared" si="40"/>
        <v>3.0595472423192685E-3</v>
      </c>
      <c r="C62" s="69">
        <f t="shared" si="40"/>
        <v>1.8758605450203531E-3</v>
      </c>
      <c r="D62" s="69">
        <f t="shared" si="40"/>
        <v>2.4155878738347722E-3</v>
      </c>
      <c r="E62" s="69">
        <f t="shared" si="40"/>
        <v>2.4094832349077335E-3</v>
      </c>
      <c r="F62" s="69">
        <f t="shared" si="40"/>
        <v>2.4638684951747702E-3</v>
      </c>
      <c r="G62" s="69">
        <f t="shared" si="40"/>
        <v>2.7246811198451413E-3</v>
      </c>
      <c r="H62" s="69">
        <f t="shared" si="40"/>
        <v>1.5338634315810984E-3</v>
      </c>
      <c r="I62" s="69">
        <f t="shared" si="40"/>
        <v>1.8331886233333451E-3</v>
      </c>
      <c r="J62" s="69">
        <f t="shared" si="40"/>
        <v>1.6435694255361238E-3</v>
      </c>
      <c r="K62" s="69">
        <f t="shared" si="40"/>
        <v>2.154023519101508E-3</v>
      </c>
      <c r="L62" s="69">
        <f t="shared" si="40"/>
        <v>2.6149509427999089E-3</v>
      </c>
      <c r="M62" s="69">
        <f t="shared" si="40"/>
        <v>2.2380340763136657E-3</v>
      </c>
      <c r="N62" s="69">
        <f t="shared" si="40"/>
        <v>2.5856923881115153E-3</v>
      </c>
      <c r="O62" s="69">
        <f t="shared" si="40"/>
        <v>1.6759256731421208E-3</v>
      </c>
      <c r="P62" s="69">
        <f t="shared" si="40"/>
        <v>1.4523412324467463E-3</v>
      </c>
      <c r="Q62" s="69">
        <f t="shared" si="40"/>
        <v>1.6298632728863861E-3</v>
      </c>
      <c r="R62" s="69">
        <f>R49/R$51</f>
        <v>1.2773588284998808E-3</v>
      </c>
      <c r="S62" s="69">
        <f t="shared" si="40"/>
        <v>1.8575363418355257E-3</v>
      </c>
      <c r="T62" s="69">
        <f t="shared" si="40"/>
        <v>2.0283975659229209E-3</v>
      </c>
      <c r="U62" s="69">
        <f t="shared" si="40"/>
        <v>2.7843641710164372E-3</v>
      </c>
      <c r="V62" s="69">
        <f t="shared" si="40"/>
        <v>2.2962033858438089E-3</v>
      </c>
    </row>
    <row r="63" spans="1:38" x14ac:dyDescent="0.2">
      <c r="A63" s="40" t="s">
        <v>66</v>
      </c>
      <c r="B63" s="72">
        <f t="shared" ref="B63:S63" si="41">SUM(B57:B62)</f>
        <v>1</v>
      </c>
      <c r="C63" s="72">
        <f t="shared" si="41"/>
        <v>0.99999999999999989</v>
      </c>
      <c r="D63" s="72">
        <f t="shared" si="41"/>
        <v>1.0000000000000002</v>
      </c>
      <c r="E63" s="72">
        <f t="shared" si="41"/>
        <v>0.99999999999999989</v>
      </c>
      <c r="F63" s="72">
        <f t="shared" si="41"/>
        <v>1</v>
      </c>
      <c r="G63" s="72">
        <f t="shared" si="41"/>
        <v>1</v>
      </c>
      <c r="H63" s="72">
        <f t="shared" si="41"/>
        <v>1</v>
      </c>
      <c r="I63" s="72">
        <f t="shared" si="41"/>
        <v>1</v>
      </c>
      <c r="J63" s="72">
        <f t="shared" si="41"/>
        <v>1</v>
      </c>
      <c r="K63" s="72">
        <f t="shared" si="41"/>
        <v>1</v>
      </c>
      <c r="L63" s="72">
        <f t="shared" si="41"/>
        <v>1</v>
      </c>
      <c r="M63" s="72">
        <f t="shared" si="41"/>
        <v>1</v>
      </c>
      <c r="N63" s="72">
        <f t="shared" si="41"/>
        <v>1</v>
      </c>
      <c r="O63" s="72">
        <f t="shared" si="41"/>
        <v>0.99999999999999989</v>
      </c>
      <c r="P63" s="72">
        <f t="shared" si="41"/>
        <v>1</v>
      </c>
      <c r="Q63" s="72">
        <f t="shared" si="41"/>
        <v>1</v>
      </c>
      <c r="R63" s="72">
        <f t="shared" si="41"/>
        <v>1</v>
      </c>
      <c r="S63" s="72">
        <f t="shared" si="41"/>
        <v>0.99999999999999989</v>
      </c>
      <c r="T63" s="72">
        <f>SUM(T57:T62)</f>
        <v>0.99999999999999989</v>
      </c>
      <c r="U63" s="72">
        <f>SUM(U57:U62)</f>
        <v>1</v>
      </c>
      <c r="V63" s="72">
        <f>SUM(V57:V62)</f>
        <v>1</v>
      </c>
      <c r="AH63" s="18"/>
    </row>
    <row r="64" spans="1:38" x14ac:dyDescent="0.2">
      <c r="A64" s="17" t="s">
        <v>64</v>
      </c>
      <c r="B64" s="70">
        <f>B57+B58+B59</f>
        <v>0.83104974514795138</v>
      </c>
      <c r="C64" s="70">
        <f t="shared" ref="C64:S64" si="42">C57+C58+C59</f>
        <v>0.82718004238099785</v>
      </c>
      <c r="D64" s="70">
        <f t="shared" si="42"/>
        <v>0.82040530582618709</v>
      </c>
      <c r="E64" s="70">
        <f t="shared" si="42"/>
        <v>0.81203759407727527</v>
      </c>
      <c r="F64" s="70">
        <f t="shared" si="42"/>
        <v>0.81136753320712329</v>
      </c>
      <c r="G64" s="70">
        <f t="shared" si="42"/>
        <v>0.81101412415131402</v>
      </c>
      <c r="H64" s="70">
        <f t="shared" si="42"/>
        <v>0.80956986800182063</v>
      </c>
      <c r="I64" s="70">
        <f t="shared" si="42"/>
        <v>0.80370703665557031</v>
      </c>
      <c r="J64" s="70">
        <f t="shared" si="42"/>
        <v>0.80448796267206579</v>
      </c>
      <c r="K64" s="70">
        <f t="shared" si="42"/>
        <v>0.80089898408822768</v>
      </c>
      <c r="L64" s="70">
        <f t="shared" si="42"/>
        <v>0.79937789614095744</v>
      </c>
      <c r="M64" s="70">
        <f t="shared" si="42"/>
        <v>0.79734482092317482</v>
      </c>
      <c r="N64" s="70">
        <f t="shared" si="42"/>
        <v>0.79600334954331409</v>
      </c>
      <c r="O64" s="70">
        <f t="shared" si="42"/>
        <v>0.79720797914453123</v>
      </c>
      <c r="P64" s="70">
        <f t="shared" si="42"/>
        <v>0.79372458609376384</v>
      </c>
      <c r="Q64" s="70">
        <f t="shared" si="42"/>
        <v>0.79302715357709641</v>
      </c>
      <c r="R64" s="70">
        <f t="shared" si="42"/>
        <v>0.79054611622481952</v>
      </c>
      <c r="S64" s="70">
        <f t="shared" si="42"/>
        <v>0.78973043801117626</v>
      </c>
      <c r="T64" s="70">
        <f>T57+T58+T59</f>
        <v>0.78287166885754422</v>
      </c>
      <c r="U64" s="70">
        <f>U57+U58+U59</f>
        <v>0.77113210372478713</v>
      </c>
      <c r="V64" s="70">
        <f>V57+V58+V59</f>
        <v>0.76436968303601249</v>
      </c>
      <c r="AI64" s="26"/>
      <c r="AJ64" s="26"/>
      <c r="AK64" s="26"/>
      <c r="AL64" s="26"/>
    </row>
    <row r="65" spans="1:37" ht="13.5" thickBot="1" x14ac:dyDescent="0.25"/>
    <row r="66" spans="1:37" ht="15.75" x14ac:dyDescent="0.25">
      <c r="A66" s="27" t="s">
        <v>67</v>
      </c>
      <c r="B66" s="18" t="s">
        <v>43</v>
      </c>
      <c r="T66" s="26"/>
      <c r="W66" s="73" t="str">
        <f>B67&amp;"-"&amp;V67</f>
        <v>1990-2010</v>
      </c>
      <c r="X66" s="74" t="s">
        <v>44</v>
      </c>
      <c r="Y66" s="75" t="s">
        <v>45</v>
      </c>
      <c r="Z66" s="74" t="s">
        <v>46</v>
      </c>
      <c r="AA66" s="74" t="s">
        <v>47</v>
      </c>
      <c r="AB66" s="76" t="str">
        <f>Q67&amp;"-"&amp;R67</f>
        <v>2005-2006</v>
      </c>
      <c r="AC66" s="76" t="str">
        <f>R67&amp;"-"&amp;S67</f>
        <v>2006-2007</v>
      </c>
      <c r="AD66" s="76" t="str">
        <f>S67&amp;"-"&amp;T67</f>
        <v>2007-2008</v>
      </c>
      <c r="AE66" s="76" t="str">
        <f>T67&amp;"-"&amp;U67</f>
        <v>2008-2009</v>
      </c>
      <c r="AF66" s="76" t="str">
        <f>U67&amp;"-"&amp;V67</f>
        <v>2009-2010</v>
      </c>
      <c r="AG66" s="77" t="s">
        <v>48</v>
      </c>
      <c r="AH66" s="77" t="s">
        <v>49</v>
      </c>
      <c r="AI66" s="78" t="s">
        <v>44</v>
      </c>
    </row>
    <row r="67" spans="1:37" s="1" customFormat="1" x14ac:dyDescent="0.2">
      <c r="A67" s="34"/>
      <c r="B67" s="17">
        <v>1990</v>
      </c>
      <c r="C67" s="17">
        <v>1991</v>
      </c>
      <c r="D67" s="17">
        <v>1992</v>
      </c>
      <c r="E67" s="17">
        <v>1993</v>
      </c>
      <c r="F67" s="17">
        <v>1994</v>
      </c>
      <c r="G67" s="17">
        <v>1995</v>
      </c>
      <c r="H67" s="17">
        <v>1996</v>
      </c>
      <c r="I67" s="17">
        <v>1997</v>
      </c>
      <c r="J67" s="17">
        <v>1998</v>
      </c>
      <c r="K67" s="17">
        <v>1999</v>
      </c>
      <c r="L67" s="17">
        <v>2000</v>
      </c>
      <c r="M67" s="17">
        <v>2001</v>
      </c>
      <c r="N67" s="17">
        <v>2002</v>
      </c>
      <c r="O67" s="17">
        <v>2003</v>
      </c>
      <c r="P67" s="17">
        <v>2004</v>
      </c>
      <c r="Q67" s="17">
        <v>2005</v>
      </c>
      <c r="R67" s="17">
        <v>2006</v>
      </c>
      <c r="S67" s="17">
        <v>2007</v>
      </c>
      <c r="T67" s="17">
        <v>2008</v>
      </c>
      <c r="U67" s="17">
        <v>2009</v>
      </c>
      <c r="V67" s="17">
        <v>2010</v>
      </c>
      <c r="W67" s="35" t="s">
        <v>50</v>
      </c>
      <c r="X67" s="36" t="s">
        <v>50</v>
      </c>
      <c r="Y67" s="37"/>
      <c r="Z67" s="36" t="s">
        <v>50</v>
      </c>
      <c r="AA67" s="36" t="s">
        <v>50</v>
      </c>
      <c r="AB67" s="37"/>
      <c r="AC67" s="37"/>
      <c r="AD67" s="37"/>
      <c r="AE67" s="37"/>
      <c r="AF67" s="37"/>
      <c r="AG67" s="38"/>
      <c r="AH67" s="38"/>
      <c r="AI67" s="39"/>
    </row>
    <row r="68" spans="1:37" x14ac:dyDescent="0.2">
      <c r="A68" s="40" t="s">
        <v>0</v>
      </c>
      <c r="B68" s="41">
        <f>'[1]Eurostat data'!C97/1000</f>
        <v>18.091000000000001</v>
      </c>
      <c r="C68" s="41">
        <f>'[1]Eurostat data'!D97/1000</f>
        <v>18.693999999999999</v>
      </c>
      <c r="D68" s="41">
        <f>'[1]Eurostat data'!E97/1000</f>
        <v>18.207000000000001</v>
      </c>
      <c r="E68" s="41">
        <f>'[1]Eurostat data'!F97/1000</f>
        <v>17.027000000000001</v>
      </c>
      <c r="F68" s="41">
        <f>'[1]Eurostat data'!G97/1000</f>
        <v>17.209</v>
      </c>
      <c r="G68" s="41">
        <f>'[1]Eurostat data'!H97/1000</f>
        <v>17.879000000000001</v>
      </c>
      <c r="H68" s="41">
        <f>'[1]Eurostat data'!I97/1000</f>
        <v>20.056000000000001</v>
      </c>
      <c r="I68" s="41">
        <f>'[1]Eurostat data'!J97/1000</f>
        <v>22.263000000000002</v>
      </c>
      <c r="J68" s="41">
        <f>'[1]Eurostat data'!K97/1000</f>
        <v>23.186</v>
      </c>
      <c r="K68" s="41">
        <f>'[1]Eurostat data'!L97/1000</f>
        <v>21.283000000000001</v>
      </c>
      <c r="L68" s="41">
        <f>'[1]Eurostat data'!M97/1000</f>
        <v>23.777999999999999</v>
      </c>
      <c r="M68" s="41">
        <f>'[1]Eurostat data'!N97/1000</f>
        <v>19.946000000000002</v>
      </c>
      <c r="N68" s="41">
        <f>'[1]Eurostat data'!O97/1000</f>
        <v>20.672000000000001</v>
      </c>
      <c r="O68" s="41">
        <f>'[1]Eurostat data'!P97/1000</f>
        <v>22.396000000000001</v>
      </c>
      <c r="P68" s="41">
        <f>'[1]Eurostat data'!Q97/1000</f>
        <v>23.311</v>
      </c>
      <c r="Q68" s="41">
        <f>'[1]Eurostat data'!R97/1000</f>
        <v>23.661000000000001</v>
      </c>
      <c r="R68" s="41">
        <f>'[1]Eurostat data'!S97/1000</f>
        <v>27.465</v>
      </c>
      <c r="S68" s="41">
        <f>'[1]Eurostat data'!T97/1000</f>
        <v>30.369</v>
      </c>
      <c r="T68" s="41">
        <f>'[1]Eurostat data'!U97/1000</f>
        <v>30.539000000000001</v>
      </c>
      <c r="U68" s="41">
        <f>'[1]Eurostat data'!V97/1000</f>
        <v>30.960999999999999</v>
      </c>
      <c r="V68" s="41">
        <f>'[1]Eurostat data'!W97/1000</f>
        <v>33.095999999999997</v>
      </c>
      <c r="W68" s="42">
        <f t="shared" ref="W68:W74" si="43">((V68/B68)^(1/(V$43-B$43)))-1</f>
        <v>3.0660534784008098E-2</v>
      </c>
      <c r="X68" s="43">
        <f>((V68/Q68)^(1/(V$43-Q$43)))-1</f>
        <v>6.9420444645129642E-2</v>
      </c>
      <c r="Y68" s="44">
        <f>(V68-B68)/B68</f>
        <v>0.82941794262340363</v>
      </c>
      <c r="Z68" s="43">
        <f t="shared" ref="Z68:Z74" si="44">((F68/B68)^(1/4))-1</f>
        <v>-1.2417773729580195E-2</v>
      </c>
      <c r="AA68" s="43">
        <f t="shared" ref="AA68:AA74" si="45">((P68/F68)^(1/10))-1</f>
        <v>3.0814519067334345E-2</v>
      </c>
      <c r="AB68" s="44">
        <f>R68/Q68-1</f>
        <v>0.16077088880436152</v>
      </c>
      <c r="AC68" s="44">
        <f t="shared" ref="AC68:AF74" si="46">S68/R68-1</f>
        <v>0.10573457127252861</v>
      </c>
      <c r="AD68" s="44">
        <f t="shared" si="46"/>
        <v>5.5978135598802048E-3</v>
      </c>
      <c r="AE68" s="44">
        <f t="shared" si="46"/>
        <v>1.3818396149186229E-2</v>
      </c>
      <c r="AF68" s="44">
        <f t="shared" si="46"/>
        <v>6.8957721003843453E-2</v>
      </c>
      <c r="AG68" s="44">
        <f>(U68-Q68)/Q68</f>
        <v>0.30852457630700297</v>
      </c>
      <c r="AH68" s="45">
        <f t="shared" ref="AH68:AI74" si="47">(U68-P68)/P68</f>
        <v>0.32817124962464067</v>
      </c>
      <c r="AI68" s="46">
        <f>(V68-Q68)/Q68</f>
        <v>0.39875744896665377</v>
      </c>
    </row>
    <row r="69" spans="1:37" x14ac:dyDescent="0.2">
      <c r="A69" s="40" t="s">
        <v>1</v>
      </c>
      <c r="B69" s="41">
        <f>'[1]Eurostat data'!C145/1000</f>
        <v>44.923999999999999</v>
      </c>
      <c r="C69" s="41">
        <f>'[1]Eurostat data'!D145/1000</f>
        <v>44.84</v>
      </c>
      <c r="D69" s="41">
        <f>'[1]Eurostat data'!E145/1000</f>
        <v>45.463000000000001</v>
      </c>
      <c r="E69" s="41">
        <f>'[1]Eurostat data'!F145/1000</f>
        <v>48.597999999999999</v>
      </c>
      <c r="F69" s="41">
        <f>'[1]Eurostat data'!G145/1000</f>
        <v>46.845999999999997</v>
      </c>
      <c r="G69" s="41">
        <f>'[1]Eurostat data'!H145/1000</f>
        <v>49.384999999999998</v>
      </c>
      <c r="H69" s="41">
        <f>'[1]Eurostat data'!I145/1000</f>
        <v>51.374000000000002</v>
      </c>
      <c r="I69" s="41">
        <f>'[1]Eurostat data'!J145/1000</f>
        <v>52.093000000000004</v>
      </c>
      <c r="J69" s="41">
        <f>'[1]Eurostat data'!K145/1000</f>
        <v>51.826000000000001</v>
      </c>
      <c r="K69" s="41">
        <f>'[1]Eurostat data'!L145/1000</f>
        <v>51.835999999999999</v>
      </c>
      <c r="L69" s="41">
        <f>'[1]Eurostat data'!M145/1000</f>
        <v>52.884</v>
      </c>
      <c r="M69" s="41">
        <f>'[1]Eurostat data'!N145/1000</f>
        <v>51.122</v>
      </c>
      <c r="N69" s="41">
        <f>'[1]Eurostat data'!O145/1000</f>
        <v>52.22</v>
      </c>
      <c r="O69" s="41">
        <f>'[1]Eurostat data'!P145/1000</f>
        <v>52.761000000000003</v>
      </c>
      <c r="P69" s="41">
        <f>'[1]Eurostat data'!Q145/1000</f>
        <v>52.960999999999999</v>
      </c>
      <c r="Q69" s="41">
        <f>'[1]Eurostat data'!R145/1000</f>
        <v>53.235999999999997</v>
      </c>
      <c r="R69" s="41">
        <f>'[1]Eurostat data'!S145/1000</f>
        <v>55.899000000000001</v>
      </c>
      <c r="S69" s="41">
        <f>'[1]Eurostat data'!T145/1000</f>
        <v>54.311</v>
      </c>
      <c r="T69" s="41">
        <f>'[1]Eurostat data'!U145/1000</f>
        <v>56.048999999999999</v>
      </c>
      <c r="U69" s="41">
        <f>'[1]Eurostat data'!V145/1000</f>
        <v>55.158999999999999</v>
      </c>
      <c r="V69" s="41">
        <f>'[1]Eurostat data'!W145/1000</f>
        <v>57.396000000000001</v>
      </c>
      <c r="W69" s="42">
        <f t="shared" si="43"/>
        <v>1.2325462142010135E-2</v>
      </c>
      <c r="X69" s="43">
        <f t="shared" ref="X69:X74" si="48">((V69/Q69)^(1/(V$43-Q$43)))-1</f>
        <v>1.5161741522487171E-2</v>
      </c>
      <c r="Y69" s="44">
        <f t="shared" ref="Y69:Y71" si="49">(V69-B69)/B69</f>
        <v>0.27762443237467727</v>
      </c>
      <c r="Z69" s="43">
        <f t="shared" si="44"/>
        <v>1.0528400911813618E-2</v>
      </c>
      <c r="AA69" s="43">
        <f t="shared" si="45"/>
        <v>1.234458988456355E-2</v>
      </c>
      <c r="AB69" s="44">
        <f t="shared" ref="AB69:AB74" si="50">R69/Q69-1</f>
        <v>5.0022541137576093E-2</v>
      </c>
      <c r="AC69" s="44">
        <f t="shared" si="46"/>
        <v>-2.8408379398558115E-2</v>
      </c>
      <c r="AD69" s="44">
        <f t="shared" si="46"/>
        <v>3.2000883798862123E-2</v>
      </c>
      <c r="AE69" s="44">
        <f t="shared" si="46"/>
        <v>-1.5878963050188211E-2</v>
      </c>
      <c r="AF69" s="44">
        <f t="shared" si="46"/>
        <v>4.0555485052303331E-2</v>
      </c>
      <c r="AG69" s="44">
        <f t="shared" ref="AG69:AG74" si="51">(U69-Q69)/Q69</f>
        <v>3.6122172965662371E-2</v>
      </c>
      <c r="AH69" s="45">
        <f t="shared" si="47"/>
        <v>4.1502237495515577E-2</v>
      </c>
      <c r="AI69" s="46">
        <f t="shared" si="47"/>
        <v>7.8142610263731385E-2</v>
      </c>
    </row>
    <row r="70" spans="1:37" x14ac:dyDescent="0.2">
      <c r="A70" s="40" t="s">
        <v>2</v>
      </c>
      <c r="B70" s="41">
        <f>'[1]Eurostat data'!C193/1000</f>
        <v>6.4630000000000001</v>
      </c>
      <c r="C70" s="41">
        <f>'[1]Eurostat data'!D193/1000</f>
        <v>7.2519999999999998</v>
      </c>
      <c r="D70" s="41">
        <f>'[1]Eurostat data'!E193/1000</f>
        <v>8.9770000000000003</v>
      </c>
      <c r="E70" s="41">
        <f>'[1]Eurostat data'!F193/1000</f>
        <v>9.9559999999999995</v>
      </c>
      <c r="F70" s="41">
        <f>'[1]Eurostat data'!G193/1000</f>
        <v>10.44</v>
      </c>
      <c r="G70" s="41">
        <f>'[1]Eurostat data'!H193/1000</f>
        <v>11.444000000000001</v>
      </c>
      <c r="H70" s="41">
        <f>'[1]Eurostat data'!I193/1000</f>
        <v>12.346</v>
      </c>
      <c r="I70" s="41">
        <f>'[1]Eurostat data'!J193/1000</f>
        <v>14.557</v>
      </c>
      <c r="J70" s="41">
        <f>'[1]Eurostat data'!K193/1000</f>
        <v>15.614000000000001</v>
      </c>
      <c r="K70" s="41">
        <f>'[1]Eurostat data'!L193/1000</f>
        <v>17.795000000000002</v>
      </c>
      <c r="L70" s="41">
        <f>'[1]Eurostat data'!M193/1000</f>
        <v>19.216999999999999</v>
      </c>
      <c r="M70" s="41">
        <f>'[1]Eurostat data'!N193/1000</f>
        <v>22.067</v>
      </c>
      <c r="N70" s="41">
        <f>'[1]Eurostat data'!O193/1000</f>
        <v>21.510999999999999</v>
      </c>
      <c r="O70" s="41">
        <f>'[1]Eurostat data'!P193/1000</f>
        <v>25.539000000000001</v>
      </c>
      <c r="P70" s="41">
        <f>'[1]Eurostat data'!Q193/1000</f>
        <v>25.463000000000001</v>
      </c>
      <c r="Q70" s="41">
        <f>'[1]Eurostat data'!R193/1000</f>
        <v>29.646999999999998</v>
      </c>
      <c r="R70" s="41">
        <f>'[1]Eurostat data'!S193/1000</f>
        <v>32.703000000000003</v>
      </c>
      <c r="S70" s="41">
        <f>'[1]Eurostat data'!T193/1000</f>
        <v>37.927</v>
      </c>
      <c r="T70" s="41">
        <f>'[1]Eurostat data'!U193/1000</f>
        <v>37.860999999999997</v>
      </c>
      <c r="U70" s="41">
        <f>'[1]Eurostat data'!V193/1000</f>
        <v>37.106000000000002</v>
      </c>
      <c r="V70" s="41">
        <f>'[1]Eurostat data'!W193/1000</f>
        <v>40.639000000000003</v>
      </c>
      <c r="W70" s="42">
        <f t="shared" si="43"/>
        <v>9.6289975282416451E-2</v>
      </c>
      <c r="X70" s="43">
        <f t="shared" si="48"/>
        <v>6.5105069770299728E-2</v>
      </c>
      <c r="Y70" s="44">
        <f t="shared" si="49"/>
        <v>5.2879467739439887</v>
      </c>
      <c r="Z70" s="43">
        <f t="shared" si="44"/>
        <v>0.12737029044552939</v>
      </c>
      <c r="AA70" s="43">
        <f t="shared" si="45"/>
        <v>9.325357739506468E-2</v>
      </c>
      <c r="AB70" s="44">
        <f t="shared" si="50"/>
        <v>0.10307956960232079</v>
      </c>
      <c r="AC70" s="44">
        <f t="shared" si="46"/>
        <v>0.15974069657217971</v>
      </c>
      <c r="AD70" s="44">
        <f t="shared" si="46"/>
        <v>-1.7401850924144702E-3</v>
      </c>
      <c r="AE70" s="44">
        <f t="shared" si="46"/>
        <v>-1.9941364464752476E-2</v>
      </c>
      <c r="AF70" s="44">
        <f t="shared" si="46"/>
        <v>9.5213712068129119E-2</v>
      </c>
      <c r="AG70" s="44">
        <f t="shared" si="51"/>
        <v>0.25159375316220878</v>
      </c>
      <c r="AH70" s="45">
        <f t="shared" si="47"/>
        <v>0.45725169854298392</v>
      </c>
      <c r="AI70" s="46">
        <f t="shared" si="47"/>
        <v>0.37076264040206447</v>
      </c>
    </row>
    <row r="71" spans="1:37" x14ac:dyDescent="0.2">
      <c r="A71" s="40" t="s">
        <v>3</v>
      </c>
      <c r="B71" s="41">
        <f>'[1]Eurostat data'!C241/1000</f>
        <v>6.1180000000000003</v>
      </c>
      <c r="C71" s="41">
        <f>'[1]Eurostat data'!D241/1000</f>
        <v>5.9429999999999996</v>
      </c>
      <c r="D71" s="41">
        <f>'[1]Eurostat data'!E241/1000</f>
        <v>6.0720000000000001</v>
      </c>
      <c r="E71" s="41">
        <f>'[1]Eurostat data'!F241/1000</f>
        <v>6.0469999999999997</v>
      </c>
      <c r="F71" s="41">
        <f>'[1]Eurostat data'!G241/1000</f>
        <v>6.3090000000000002</v>
      </c>
      <c r="G71" s="41">
        <f>'[1]Eurostat data'!H241/1000</f>
        <v>6.4459999999999997</v>
      </c>
      <c r="H71" s="41">
        <f>'[1]Eurostat data'!I241/1000</f>
        <v>6.51</v>
      </c>
      <c r="I71" s="41">
        <f>'[1]Eurostat data'!J241/1000</f>
        <v>6.5780000000000003</v>
      </c>
      <c r="J71" s="41">
        <f>'[1]Eurostat data'!K241/1000</f>
        <v>6.6890000000000001</v>
      </c>
      <c r="K71" s="41">
        <f>'[1]Eurostat data'!L241/1000</f>
        <v>6.69</v>
      </c>
      <c r="L71" s="41">
        <f>'[1]Eurostat data'!M241/1000</f>
        <v>6.8479999999999999</v>
      </c>
      <c r="M71" s="41">
        <f>'[1]Eurostat data'!N241/1000</f>
        <v>6.944</v>
      </c>
      <c r="N71" s="41">
        <f>'[1]Eurostat data'!O241/1000</f>
        <v>7.0510000000000002</v>
      </c>
      <c r="O71" s="41">
        <f>'[1]Eurostat data'!P241/1000</f>
        <v>7.117</v>
      </c>
      <c r="P71" s="41">
        <f>'[1]Eurostat data'!Q241/1000</f>
        <v>6.9820000000000002</v>
      </c>
      <c r="Q71" s="41">
        <f>'[1]Eurostat data'!R241/1000</f>
        <v>6.0469999999999997</v>
      </c>
      <c r="R71" s="41">
        <f>'[1]Eurostat data'!S241/1000</f>
        <v>7.2069999999999999</v>
      </c>
      <c r="S71" s="41">
        <f>'[1]Eurostat data'!T241/1000</f>
        <v>7.234</v>
      </c>
      <c r="T71" s="41">
        <f>'[1]Eurostat data'!U241/1000</f>
        <v>7.1760000000000002</v>
      </c>
      <c r="U71" s="41">
        <f>'[1]Eurostat data'!V241/1000</f>
        <v>7.173</v>
      </c>
      <c r="V71" s="41">
        <f>'[1]Eurostat data'!W241/1000</f>
        <v>6.8250000000000002</v>
      </c>
      <c r="W71" s="42">
        <f t="shared" si="43"/>
        <v>5.4828307680836463E-3</v>
      </c>
      <c r="X71" s="43">
        <f t="shared" si="48"/>
        <v>2.4501355679918735E-2</v>
      </c>
      <c r="Y71" s="44">
        <f t="shared" si="49"/>
        <v>0.11556064073226542</v>
      </c>
      <c r="Z71" s="43">
        <f t="shared" si="44"/>
        <v>7.715094059117078E-3</v>
      </c>
      <c r="AA71" s="43">
        <f t="shared" si="45"/>
        <v>1.018736376766527E-2</v>
      </c>
      <c r="AB71" s="44">
        <f t="shared" si="50"/>
        <v>0.1918306598313213</v>
      </c>
      <c r="AC71" s="44">
        <f t="shared" si="46"/>
        <v>3.7463577077840871E-3</v>
      </c>
      <c r="AD71" s="44">
        <f t="shared" si="46"/>
        <v>-8.017694221730709E-3</v>
      </c>
      <c r="AE71" s="44">
        <f t="shared" si="46"/>
        <v>-4.180602006689238E-4</v>
      </c>
      <c r="AF71" s="44">
        <f t="shared" si="46"/>
        <v>-4.8515265579255562E-2</v>
      </c>
      <c r="AG71" s="44">
        <f t="shared" si="51"/>
        <v>0.18620803704316197</v>
      </c>
      <c r="AH71" s="45">
        <f t="shared" si="47"/>
        <v>2.7356058435978204E-2</v>
      </c>
      <c r="AI71" s="46">
        <f t="shared" si="47"/>
        <v>0.12865883909376558</v>
      </c>
    </row>
    <row r="72" spans="1:37" x14ac:dyDescent="0.2">
      <c r="A72" s="40" t="s">
        <v>4</v>
      </c>
      <c r="B72" s="41">
        <f>'[1]Eurostat data'!C383/1000</f>
        <v>26.088999999999999</v>
      </c>
      <c r="C72" s="41">
        <f>'[1]Eurostat data'!D383/1000</f>
        <v>25.39</v>
      </c>
      <c r="D72" s="41">
        <f>'[1]Eurostat data'!E383/1000</f>
        <v>26.282</v>
      </c>
      <c r="E72" s="41">
        <f>'[1]Eurostat data'!F383/1000</f>
        <v>27.588000000000001</v>
      </c>
      <c r="F72" s="41">
        <f>'[1]Eurostat data'!G383/1000</f>
        <v>27.026</v>
      </c>
      <c r="G72" s="41">
        <f>'[1]Eurostat data'!H383/1000</f>
        <v>28.077999999999999</v>
      </c>
      <c r="H72" s="41">
        <f>'[1]Eurostat data'!I383/1000</f>
        <v>26.556999999999999</v>
      </c>
      <c r="I72" s="41">
        <f>'[1]Eurostat data'!J383/1000</f>
        <v>27.558</v>
      </c>
      <c r="J72" s="41">
        <f>'[1]Eurostat data'!K383/1000</f>
        <v>28.559000000000001</v>
      </c>
      <c r="K72" s="41">
        <f>'[1]Eurostat data'!L383/1000</f>
        <v>29.494</v>
      </c>
      <c r="L72" s="41">
        <f>'[1]Eurostat data'!M383/1000</f>
        <v>30.33</v>
      </c>
      <c r="M72" s="41">
        <f>'[1]Eurostat data'!N383/1000</f>
        <v>28.215</v>
      </c>
      <c r="N72" s="41">
        <f>'[1]Eurostat data'!O383/1000</f>
        <v>29.193000000000001</v>
      </c>
      <c r="O72" s="41">
        <f>'[1]Eurostat data'!P383/1000</f>
        <v>27.186</v>
      </c>
      <c r="P72" s="41">
        <f>'[1]Eurostat data'!Q383/1000</f>
        <v>28.167999999999999</v>
      </c>
      <c r="Q72" s="41">
        <f>'[1]Eurostat data'!R383/1000</f>
        <v>29.888000000000002</v>
      </c>
      <c r="R72" s="41">
        <f>'[1]Eurostat data'!S383/1000</f>
        <v>29.373999999999999</v>
      </c>
      <c r="S72" s="41">
        <f>'[1]Eurostat data'!T383/1000</f>
        <v>26.995000000000001</v>
      </c>
      <c r="T72" s="41">
        <f>'[1]Eurostat data'!U383/1000</f>
        <v>27.456</v>
      </c>
      <c r="U72" s="41">
        <f>'[1]Eurostat data'!V383/1000</f>
        <v>26.870999999999999</v>
      </c>
      <c r="V72" s="41">
        <f>'[1]Eurostat data'!W383/1000</f>
        <v>28.425999999999998</v>
      </c>
      <c r="W72" s="42">
        <f t="shared" si="43"/>
        <v>4.2987356584645031E-3</v>
      </c>
      <c r="X72" s="43">
        <f t="shared" si="48"/>
        <v>-9.9804301720760602E-3</v>
      </c>
      <c r="Y72" s="44">
        <f>(V72-B72)/B72</f>
        <v>8.957798305799379E-2</v>
      </c>
      <c r="Z72" s="43">
        <f t="shared" si="44"/>
        <v>8.860422218174735E-3</v>
      </c>
      <c r="AA72" s="43">
        <f t="shared" si="45"/>
        <v>4.1472979596322013E-3</v>
      </c>
      <c r="AB72" s="44">
        <f t="shared" si="50"/>
        <v>-1.7197537473233493E-2</v>
      </c>
      <c r="AC72" s="44">
        <f t="shared" si="46"/>
        <v>-8.098999114863481E-2</v>
      </c>
      <c r="AD72" s="44">
        <f t="shared" si="46"/>
        <v>1.707723652528248E-2</v>
      </c>
      <c r="AE72" s="44">
        <f t="shared" si="46"/>
        <v>-2.1306818181818232E-2</v>
      </c>
      <c r="AF72" s="44">
        <f t="shared" si="46"/>
        <v>5.7869078188381495E-2</v>
      </c>
      <c r="AG72" s="44">
        <f t="shared" si="51"/>
        <v>-0.10094352248394013</v>
      </c>
      <c r="AH72" s="45">
        <f t="shared" si="47"/>
        <v>-4.604515762567455E-2</v>
      </c>
      <c r="AI72" s="46">
        <f t="shared" si="47"/>
        <v>-4.8915952890792397E-2</v>
      </c>
    </row>
    <row r="73" spans="1:37" x14ac:dyDescent="0.2">
      <c r="A73" s="40" t="s">
        <v>51</v>
      </c>
      <c r="B73" s="41">
        <f>('[1]Eurostat data'!C289+'[1]Eurostat data'!C336+'[1]Eurostat data'!C433)/1000</f>
        <v>-1.452</v>
      </c>
      <c r="C73" s="41">
        <f>('[1]Eurostat data'!D289+'[1]Eurostat data'!D336+'[1]Eurostat data'!D433)/1000</f>
        <v>-0.25900000000000001</v>
      </c>
      <c r="D73" s="41">
        <f>('[1]Eurostat data'!E289+'[1]Eurostat data'!E336+'[1]Eurostat data'!E433)/1000</f>
        <v>-0.92100000000000004</v>
      </c>
      <c r="E73" s="41">
        <f>('[1]Eurostat data'!F289+'[1]Eurostat data'!F336+'[1]Eurostat data'!F433)/1000</f>
        <v>-1.0780000000000001</v>
      </c>
      <c r="F73" s="41">
        <f>('[1]Eurostat data'!G289+'[1]Eurostat data'!G336+'[1]Eurostat data'!G433)/1000</f>
        <v>-0.86399999999999999</v>
      </c>
      <c r="G73" s="41">
        <f>('[1]Eurostat data'!H289+'[1]Eurostat data'!H336+'[1]Eurostat data'!H433)/1000</f>
        <v>-1.052</v>
      </c>
      <c r="H73" s="41">
        <f>('[1]Eurostat data'!I289+'[1]Eurostat data'!I336+'[1]Eurostat data'!I433)/1000</f>
        <v>0.90700000000000003</v>
      </c>
      <c r="I73" s="41">
        <f>('[1]Eurostat data'!J289+'[1]Eurostat data'!J336+'[1]Eurostat data'!J433)/1000</f>
        <v>0.191</v>
      </c>
      <c r="J73" s="41">
        <f>('[1]Eurostat data'!K289+'[1]Eurostat data'!K336+'[1]Eurostat data'!K433)/1000</f>
        <v>0.316</v>
      </c>
      <c r="K73" s="41">
        <f>('[1]Eurostat data'!L289+'[1]Eurostat data'!L336+'[1]Eurostat data'!L433)/1000</f>
        <v>-0.64600000000000002</v>
      </c>
      <c r="L73" s="41">
        <f>('[1]Eurostat data'!M289+'[1]Eurostat data'!M336+'[1]Eurostat data'!M433)/1000</f>
        <v>-1.6830000000000001</v>
      </c>
      <c r="M73" s="41">
        <f>('[1]Eurostat data'!N289+'[1]Eurostat data'!N336+'[1]Eurostat data'!N433)/1000</f>
        <v>4.5999999999999999E-2</v>
      </c>
      <c r="N73" s="41">
        <f>('[1]Eurostat data'!O289+'[1]Eurostat data'!O336+'[1]Eurostat data'!O433)/1000</f>
        <v>-0.67800000000000005</v>
      </c>
      <c r="O73" s="41">
        <f>('[1]Eurostat data'!P289+'[1]Eurostat data'!P336+'[1]Eurostat data'!P433)/1000</f>
        <v>0.746</v>
      </c>
      <c r="P73" s="41">
        <f>('[1]Eurostat data'!Q289+'[1]Eurostat data'!Q336+'[1]Eurostat data'!Q433)/1000</f>
        <v>1.1499999999999999</v>
      </c>
      <c r="Q73" s="41">
        <f>('[1]Eurostat data'!R289+'[1]Eurostat data'!R336+'[1]Eurostat data'!R433)/1000</f>
        <v>-0.29199999999999998</v>
      </c>
      <c r="R73" s="41">
        <f>('[1]Eurostat data'!S289+'[1]Eurostat data'!S336+'[1]Eurostat data'!S433)/1000</f>
        <v>0.46600000000000003</v>
      </c>
      <c r="S73" s="41">
        <f>('[1]Eurostat data'!T289+'[1]Eurostat data'!T336+'[1]Eurostat data'!T433)/1000</f>
        <v>-0.871</v>
      </c>
      <c r="T73" s="41">
        <f>('[1]Eurostat data'!U289+'[1]Eurostat data'!U336+'[1]Eurostat data'!U433)/1000</f>
        <v>-1.016</v>
      </c>
      <c r="U73" s="41">
        <f>('[1]Eurostat data'!V289+'[1]Eurostat data'!V336+'[1]Eurostat data'!V433)/1000</f>
        <v>-0.753</v>
      </c>
      <c r="V73" s="41">
        <f>('[1]Eurostat data'!W289+'[1]Eurostat data'!W336+'[1]Eurostat data'!W433)/1000</f>
        <v>0.92400000000000004</v>
      </c>
      <c r="W73" s="42" t="e">
        <f t="shared" si="43"/>
        <v>#NUM!</v>
      </c>
      <c r="X73" s="43">
        <f t="shared" si="48"/>
        <v>-2.2590930420427062</v>
      </c>
      <c r="Y73" s="44">
        <f t="shared" ref="Y73:Y74" si="52">(V73-B73)/B73</f>
        <v>-1.6363636363636362</v>
      </c>
      <c r="Z73" s="43">
        <f t="shared" si="44"/>
        <v>-0.12171233878650556</v>
      </c>
      <c r="AA73" s="43" t="e">
        <f t="shared" si="45"/>
        <v>#NUM!</v>
      </c>
      <c r="AB73" s="44">
        <f t="shared" si="50"/>
        <v>-2.595890410958904</v>
      </c>
      <c r="AC73" s="44">
        <f t="shared" si="46"/>
        <v>-2.8690987124463518</v>
      </c>
      <c r="AD73" s="44">
        <f t="shared" si="46"/>
        <v>0.16647531572904706</v>
      </c>
      <c r="AE73" s="44">
        <f t="shared" si="46"/>
        <v>-0.25885826771653542</v>
      </c>
      <c r="AF73" s="44">
        <f t="shared" si="46"/>
        <v>-2.2270916334661353</v>
      </c>
      <c r="AG73" s="44">
        <f t="shared" si="51"/>
        <v>1.5787671232876714</v>
      </c>
      <c r="AH73" s="45">
        <f t="shared" si="47"/>
        <v>-1.6547826086956523</v>
      </c>
      <c r="AI73" s="46">
        <f t="shared" si="47"/>
        <v>-4.1643835616438354</v>
      </c>
    </row>
    <row r="74" spans="1:37" ht="13.5" thickBot="1" x14ac:dyDescent="0.25">
      <c r="A74" s="40" t="s">
        <v>52</v>
      </c>
      <c r="B74" s="41">
        <f>'[1]Eurostat data'!C49/1000</f>
        <v>99.165000000000006</v>
      </c>
      <c r="C74" s="41">
        <f>'[1]Eurostat data'!D49/1000</f>
        <v>100.697</v>
      </c>
      <c r="D74" s="41">
        <f>'[1]Eurostat data'!E49/1000</f>
        <v>102.971</v>
      </c>
      <c r="E74" s="41">
        <f>'[1]Eurostat data'!F49/1000</f>
        <v>106.937</v>
      </c>
      <c r="F74" s="41">
        <f>'[1]Eurostat data'!G49/1000</f>
        <v>105.773</v>
      </c>
      <c r="G74" s="41">
        <f>'[1]Eurostat data'!H49/1000</f>
        <v>110.911</v>
      </c>
      <c r="H74" s="41">
        <f>'[1]Eurostat data'!I49/1000</f>
        <v>116.41500000000001</v>
      </c>
      <c r="I74" s="41">
        <f>'[1]Eurostat data'!J49/1000</f>
        <v>121.86</v>
      </c>
      <c r="J74" s="41">
        <f>'[1]Eurostat data'!K49/1000</f>
        <v>124.7</v>
      </c>
      <c r="K74" s="41">
        <f>'[1]Eurostat data'!L49/1000</f>
        <v>124.661</v>
      </c>
      <c r="L74" s="41">
        <f>'[1]Eurostat data'!M49/1000</f>
        <v>129.452</v>
      </c>
      <c r="M74" s="41">
        <f>'[1]Eurostat data'!N49/1000</f>
        <v>126.298</v>
      </c>
      <c r="N74" s="41">
        <f>'[1]Eurostat data'!O49/1000</f>
        <v>127.932</v>
      </c>
      <c r="O74" s="41">
        <f>'[1]Eurostat data'!P49/1000</f>
        <v>133.74100000000001</v>
      </c>
      <c r="P74" s="41">
        <f>'[1]Eurostat data'!Q49/1000</f>
        <v>135.96100000000001</v>
      </c>
      <c r="Q74" s="41">
        <f>'[1]Eurostat data'!R49/1000</f>
        <v>140.02699999999999</v>
      </c>
      <c r="R74" s="41">
        <f>'[1]Eurostat data'!S49/1000</f>
        <v>150.404</v>
      </c>
      <c r="S74" s="41">
        <f>'[1]Eurostat data'!T49/1000</f>
        <v>156.59700000000001</v>
      </c>
      <c r="T74" s="41">
        <f>'[1]Eurostat data'!U49/1000</f>
        <v>158.69800000000001</v>
      </c>
      <c r="U74" s="41">
        <f>'[1]Eurostat data'!V49/1000</f>
        <v>157.148</v>
      </c>
      <c r="V74" s="41">
        <f>'[1]Eurostat data'!W49/1000</f>
        <v>167.96299999999999</v>
      </c>
      <c r="W74" s="47">
        <f t="shared" si="43"/>
        <v>2.6698104772212794E-2</v>
      </c>
      <c r="X74" s="48">
        <f t="shared" si="48"/>
        <v>3.7051604406919347E-2</v>
      </c>
      <c r="Y74" s="49">
        <f t="shared" si="52"/>
        <v>0.69377300458831226</v>
      </c>
      <c r="Z74" s="48">
        <f t="shared" si="44"/>
        <v>1.6258290447513479E-2</v>
      </c>
      <c r="AA74" s="48">
        <f t="shared" si="45"/>
        <v>2.5425121363178427E-2</v>
      </c>
      <c r="AB74" s="49">
        <f t="shared" si="50"/>
        <v>7.4107136480821678E-2</v>
      </c>
      <c r="AC74" s="49">
        <f t="shared" si="46"/>
        <v>4.1175766601952102E-2</v>
      </c>
      <c r="AD74" s="49">
        <f t="shared" si="46"/>
        <v>1.3416604404937527E-2</v>
      </c>
      <c r="AE74" s="49">
        <f t="shared" si="46"/>
        <v>-9.7669787899029581E-3</v>
      </c>
      <c r="AF74" s="49">
        <f t="shared" si="46"/>
        <v>6.8820474966273748E-2</v>
      </c>
      <c r="AG74" s="49">
        <f t="shared" si="51"/>
        <v>0.12226927663950532</v>
      </c>
      <c r="AH74" s="50">
        <f t="shared" si="47"/>
        <v>0.15583145166628651</v>
      </c>
      <c r="AI74" s="51">
        <f t="shared" si="47"/>
        <v>0.19950438129789261</v>
      </c>
    </row>
    <row r="75" spans="1:37" x14ac:dyDescent="0.2">
      <c r="A75" s="40" t="s">
        <v>53</v>
      </c>
      <c r="B75" s="41">
        <f>SUM(B68:B73)</f>
        <v>100.23299999999999</v>
      </c>
      <c r="C75" s="41">
        <f t="shared" ref="C75:V75" si="53">SUM(C68:C73)</f>
        <v>101.86</v>
      </c>
      <c r="D75" s="41">
        <f t="shared" si="53"/>
        <v>104.08</v>
      </c>
      <c r="E75" s="41">
        <f t="shared" si="53"/>
        <v>108.13800000000001</v>
      </c>
      <c r="F75" s="41">
        <f t="shared" si="53"/>
        <v>106.96599999999998</v>
      </c>
      <c r="G75" s="41">
        <f t="shared" si="53"/>
        <v>112.17999999999999</v>
      </c>
      <c r="H75" s="41">
        <f t="shared" si="53"/>
        <v>117.75000000000001</v>
      </c>
      <c r="I75" s="41">
        <f t="shared" si="53"/>
        <v>123.24000000000001</v>
      </c>
      <c r="J75" s="41">
        <f t="shared" si="53"/>
        <v>126.19</v>
      </c>
      <c r="K75" s="41">
        <f t="shared" si="53"/>
        <v>126.452</v>
      </c>
      <c r="L75" s="41">
        <f t="shared" si="53"/>
        <v>131.37400000000002</v>
      </c>
      <c r="M75" s="41">
        <f t="shared" si="53"/>
        <v>128.33999999999997</v>
      </c>
      <c r="N75" s="41">
        <f t="shared" si="53"/>
        <v>129.96899999999999</v>
      </c>
      <c r="O75" s="41">
        <f t="shared" si="53"/>
        <v>135.74500000000003</v>
      </c>
      <c r="P75" s="41">
        <f t="shared" si="53"/>
        <v>138.035</v>
      </c>
      <c r="Q75" s="41">
        <f t="shared" si="53"/>
        <v>142.18699999999998</v>
      </c>
      <c r="R75" s="41">
        <f t="shared" si="53"/>
        <v>153.114</v>
      </c>
      <c r="S75" s="41">
        <f t="shared" si="53"/>
        <v>155.965</v>
      </c>
      <c r="T75" s="41">
        <f t="shared" si="53"/>
        <v>158.06499999999997</v>
      </c>
      <c r="U75" s="41">
        <f t="shared" si="53"/>
        <v>156.51700000000002</v>
      </c>
      <c r="V75" s="41">
        <f t="shared" si="53"/>
        <v>167.30599999999998</v>
      </c>
      <c r="AA75" s="26"/>
      <c r="AF75" s="18"/>
      <c r="AG75" s="18"/>
      <c r="AH75" s="18"/>
    </row>
    <row r="76" spans="1:37" x14ac:dyDescent="0.2">
      <c r="A76" s="40" t="s">
        <v>54</v>
      </c>
      <c r="B76" s="52">
        <f>B74/B75-1</f>
        <v>-1.0655173445870969E-2</v>
      </c>
      <c r="C76" s="52">
        <f t="shared" ref="C76:S76" si="54">C74/C75-1</f>
        <v>-1.141763204398194E-2</v>
      </c>
      <c r="D76" s="52">
        <f t="shared" si="54"/>
        <v>-1.0655265180630202E-2</v>
      </c>
      <c r="E76" s="52">
        <f t="shared" si="54"/>
        <v>-1.1106179141467498E-2</v>
      </c>
      <c r="F76" s="52">
        <f t="shared" si="54"/>
        <v>-1.1153076678570573E-2</v>
      </c>
      <c r="G76" s="52">
        <f t="shared" si="54"/>
        <v>-1.131217685861996E-2</v>
      </c>
      <c r="H76" s="52">
        <f t="shared" si="54"/>
        <v>-1.1337579617834437E-2</v>
      </c>
      <c r="I76" s="52">
        <f t="shared" si="54"/>
        <v>-1.1197663096397359E-2</v>
      </c>
      <c r="J76" s="52">
        <f t="shared" si="54"/>
        <v>-1.1807591726761157E-2</v>
      </c>
      <c r="K76" s="52">
        <f t="shared" si="54"/>
        <v>-1.4163477050580409E-2</v>
      </c>
      <c r="L76" s="52">
        <f t="shared" si="54"/>
        <v>-1.4629987668793087E-2</v>
      </c>
      <c r="M76" s="52">
        <f t="shared" si="54"/>
        <v>-1.5910861773414164E-2</v>
      </c>
      <c r="N76" s="52">
        <f t="shared" si="54"/>
        <v>-1.5672968169332613E-2</v>
      </c>
      <c r="O76" s="52">
        <f t="shared" si="54"/>
        <v>-1.4762974695200715E-2</v>
      </c>
      <c r="P76" s="52">
        <f t="shared" si="54"/>
        <v>-1.5025174774513594E-2</v>
      </c>
      <c r="Q76" s="52">
        <f t="shared" si="54"/>
        <v>-1.5191262211031953E-2</v>
      </c>
      <c r="R76" s="52">
        <f t="shared" si="54"/>
        <v>-1.7699230638609231E-2</v>
      </c>
      <c r="S76" s="52">
        <f t="shared" si="54"/>
        <v>4.052191196742827E-3</v>
      </c>
      <c r="T76" s="52">
        <f>T74/T75-1</f>
        <v>4.0046816183219036E-3</v>
      </c>
      <c r="U76" s="52">
        <f>U74/U75-1</f>
        <v>4.0315109540813854E-3</v>
      </c>
      <c r="V76" s="52">
        <f>V74/V75-1</f>
        <v>3.9269362724589918E-3</v>
      </c>
      <c r="AA76" s="26"/>
      <c r="AG76" s="26"/>
      <c r="AH76" s="26"/>
      <c r="AI76" s="26"/>
      <c r="AJ76" s="26"/>
      <c r="AK76" s="26"/>
    </row>
    <row r="77" spans="1:37" s="58" customFormat="1" x14ac:dyDescent="0.2">
      <c r="A77" s="53" t="s">
        <v>55</v>
      </c>
      <c r="B77" s="54"/>
      <c r="C77" s="55">
        <f>C74/B74-1</f>
        <v>1.544899914284259E-2</v>
      </c>
      <c r="D77" s="55">
        <f t="shared" ref="D77:S77" si="55">D74/C74-1</f>
        <v>2.2582599282997551E-2</v>
      </c>
      <c r="E77" s="55">
        <f t="shared" si="55"/>
        <v>3.8515698594749903E-2</v>
      </c>
      <c r="F77" s="55">
        <f t="shared" si="55"/>
        <v>-1.0884913547228758E-2</v>
      </c>
      <c r="G77" s="55">
        <f t="shared" si="55"/>
        <v>4.857572348330863E-2</v>
      </c>
      <c r="H77" s="55">
        <f t="shared" si="55"/>
        <v>4.9625375300917041E-2</v>
      </c>
      <c r="I77" s="55">
        <f t="shared" si="55"/>
        <v>4.6772323154232742E-2</v>
      </c>
      <c r="J77" s="55">
        <f t="shared" si="55"/>
        <v>2.3305432463482711E-2</v>
      </c>
      <c r="K77" s="55">
        <f t="shared" si="55"/>
        <v>-3.1275060144342337E-4</v>
      </c>
      <c r="L77" s="55">
        <f t="shared" si="55"/>
        <v>3.8432228202886165E-2</v>
      </c>
      <c r="M77" s="55">
        <f t="shared" si="55"/>
        <v>-2.4364243117139917E-2</v>
      </c>
      <c r="N77" s="55">
        <f t="shared" si="55"/>
        <v>1.2937655386466851E-2</v>
      </c>
      <c r="O77" s="55">
        <f t="shared" si="55"/>
        <v>4.5406934934183907E-2</v>
      </c>
      <c r="P77" s="55">
        <f t="shared" si="55"/>
        <v>1.6599247799852002E-2</v>
      </c>
      <c r="Q77" s="55">
        <f t="shared" si="55"/>
        <v>2.9905634704069373E-2</v>
      </c>
      <c r="R77" s="55">
        <f t="shared" si="55"/>
        <v>7.4107136480821678E-2</v>
      </c>
      <c r="S77" s="55">
        <f t="shared" si="55"/>
        <v>4.1175766601952102E-2</v>
      </c>
      <c r="T77" s="55">
        <f>T74/S74-1</f>
        <v>1.3416604404937527E-2</v>
      </c>
      <c r="U77" s="55">
        <f>U74/T74-1</f>
        <v>-9.7669787899029581E-3</v>
      </c>
      <c r="V77" s="55">
        <f>V74/U74-1</f>
        <v>6.8820474966273748E-2</v>
      </c>
      <c r="W77" s="56" t="s">
        <v>56</v>
      </c>
      <c r="X77" s="56" t="s">
        <v>57</v>
      </c>
      <c r="Y77" s="56" t="s">
        <v>58</v>
      </c>
      <c r="Z77" s="56" t="s">
        <v>59</v>
      </c>
      <c r="AA77" s="56" t="s">
        <v>60</v>
      </c>
      <c r="AB77" s="56" t="s">
        <v>61</v>
      </c>
      <c r="AC77" s="56" t="s">
        <v>62</v>
      </c>
      <c r="AD77" s="57" t="s">
        <v>63</v>
      </c>
    </row>
    <row r="78" spans="1:37" s="63" customFormat="1" x14ac:dyDescent="0.2">
      <c r="A78" s="17" t="s">
        <v>64</v>
      </c>
      <c r="B78" s="59">
        <f>B68+B69+B70</f>
        <v>69.477999999999994</v>
      </c>
      <c r="C78" s="59">
        <f t="shared" ref="C78:S78" si="56">C68+C69+C70</f>
        <v>70.786000000000001</v>
      </c>
      <c r="D78" s="59">
        <f t="shared" si="56"/>
        <v>72.647000000000006</v>
      </c>
      <c r="E78" s="59">
        <f t="shared" si="56"/>
        <v>75.581000000000003</v>
      </c>
      <c r="F78" s="59">
        <f t="shared" si="56"/>
        <v>74.49499999999999</v>
      </c>
      <c r="G78" s="59">
        <f t="shared" si="56"/>
        <v>78.707999999999998</v>
      </c>
      <c r="H78" s="59">
        <f t="shared" si="56"/>
        <v>83.77600000000001</v>
      </c>
      <c r="I78" s="59">
        <f t="shared" si="56"/>
        <v>88.913000000000011</v>
      </c>
      <c r="J78" s="59">
        <f t="shared" si="56"/>
        <v>90.626000000000005</v>
      </c>
      <c r="K78" s="59">
        <f t="shared" si="56"/>
        <v>90.914000000000001</v>
      </c>
      <c r="L78" s="59">
        <f t="shared" si="56"/>
        <v>95.879000000000005</v>
      </c>
      <c r="M78" s="59">
        <f t="shared" si="56"/>
        <v>93.134999999999991</v>
      </c>
      <c r="N78" s="59">
        <f t="shared" si="56"/>
        <v>94.402999999999992</v>
      </c>
      <c r="O78" s="59">
        <f t="shared" si="56"/>
        <v>100.69600000000001</v>
      </c>
      <c r="P78" s="59">
        <f t="shared" si="56"/>
        <v>101.73499999999999</v>
      </c>
      <c r="Q78" s="59">
        <f t="shared" si="56"/>
        <v>106.54399999999998</v>
      </c>
      <c r="R78" s="59">
        <f t="shared" si="56"/>
        <v>116.06700000000001</v>
      </c>
      <c r="S78" s="59">
        <f t="shared" si="56"/>
        <v>122.607</v>
      </c>
      <c r="T78" s="59">
        <f>T68+T69+T70</f>
        <v>124.44899999999998</v>
      </c>
      <c r="U78" s="59">
        <f>U68+U69+U70</f>
        <v>123.226</v>
      </c>
      <c r="V78" s="59">
        <f>V68+V69+V70</f>
        <v>131.131</v>
      </c>
      <c r="W78" s="60">
        <f>(V78-U78)/U78</f>
        <v>6.415042280038305E-2</v>
      </c>
      <c r="X78" s="26">
        <f>((V69/Q69)^(1/(V$43-Q$43)))-1</f>
        <v>1.5161741522487171E-2</v>
      </c>
      <c r="Y78" s="61">
        <f>(V72-N72)/(V72-B72)</f>
        <v>-0.32819854514334751</v>
      </c>
      <c r="Z78" s="26">
        <f>((Q72/N72)^(1/(Q$43-N$43)))-1</f>
        <v>7.8735370601932253E-3</v>
      </c>
      <c r="AA78" s="60">
        <f>((V72/Q72)^(1/(V$43-Q$43)))-1</f>
        <v>-9.9804301720760602E-3</v>
      </c>
      <c r="AB78" s="62">
        <f>(P71-B71)/B71</f>
        <v>0.14122262177182082</v>
      </c>
      <c r="AC78" s="26">
        <f>(U71-P71)/P71</f>
        <v>2.7356058435978204E-2</v>
      </c>
      <c r="AD78" s="26">
        <f>((S68/Q68)^(1/(S$43-Q$43)))-1</f>
        <v>0.13291857654366446</v>
      </c>
    </row>
    <row r="79" spans="1:37" s="1" customFormat="1" x14ac:dyDescent="0.2">
      <c r="A79" s="17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5"/>
      <c r="Y79"/>
      <c r="AG79" s="66"/>
      <c r="AH79" s="66"/>
    </row>
    <row r="80" spans="1:37" s="1" customFormat="1" x14ac:dyDescent="0.2">
      <c r="A80" s="67" t="s">
        <v>65</v>
      </c>
      <c r="B80" s="17">
        <f t="shared" ref="B80:S80" si="57">B67</f>
        <v>1990</v>
      </c>
      <c r="C80" s="17">
        <f t="shared" si="57"/>
        <v>1991</v>
      </c>
      <c r="D80" s="17">
        <f t="shared" si="57"/>
        <v>1992</v>
      </c>
      <c r="E80" s="17">
        <f t="shared" si="57"/>
        <v>1993</v>
      </c>
      <c r="F80" s="17">
        <f t="shared" si="57"/>
        <v>1994</v>
      </c>
      <c r="G80" s="17">
        <f t="shared" si="57"/>
        <v>1995</v>
      </c>
      <c r="H80" s="17">
        <f t="shared" si="57"/>
        <v>1996</v>
      </c>
      <c r="I80" s="17">
        <f t="shared" si="57"/>
        <v>1997</v>
      </c>
      <c r="J80" s="17">
        <f t="shared" si="57"/>
        <v>1998</v>
      </c>
      <c r="K80" s="17">
        <f t="shared" si="57"/>
        <v>1999</v>
      </c>
      <c r="L80" s="17">
        <f t="shared" si="57"/>
        <v>2000</v>
      </c>
      <c r="M80" s="17">
        <f t="shared" si="57"/>
        <v>2001</v>
      </c>
      <c r="N80" s="17">
        <f t="shared" si="57"/>
        <v>2002</v>
      </c>
      <c r="O80" s="17">
        <f t="shared" si="57"/>
        <v>2003</v>
      </c>
      <c r="P80" s="17">
        <f t="shared" si="57"/>
        <v>2004</v>
      </c>
      <c r="Q80" s="17">
        <f t="shared" si="57"/>
        <v>2005</v>
      </c>
      <c r="R80" s="17">
        <f t="shared" si="57"/>
        <v>2006</v>
      </c>
      <c r="S80" s="17">
        <f t="shared" si="57"/>
        <v>2007</v>
      </c>
      <c r="T80" s="17">
        <f>T67</f>
        <v>2008</v>
      </c>
      <c r="U80" s="17">
        <f>U67</f>
        <v>2009</v>
      </c>
      <c r="V80" s="17">
        <f>V67</f>
        <v>2010</v>
      </c>
      <c r="W80" s="65"/>
      <c r="AG80" s="68"/>
      <c r="AH80" s="68"/>
    </row>
    <row r="81" spans="1:38" x14ac:dyDescent="0.2">
      <c r="A81" s="40" t="s">
        <v>0</v>
      </c>
      <c r="B81" s="69">
        <f>B68/B$75</f>
        <v>0.18048945955922702</v>
      </c>
      <c r="C81" s="69">
        <f t="shared" ref="C81:V86" si="58">C68/C$75</f>
        <v>0.18352640879638718</v>
      </c>
      <c r="D81" s="69">
        <f t="shared" si="58"/>
        <v>0.17493274404304382</v>
      </c>
      <c r="E81" s="69">
        <f t="shared" si="58"/>
        <v>0.1574562133570068</v>
      </c>
      <c r="F81" s="69">
        <f t="shared" si="58"/>
        <v>0.16088289736925754</v>
      </c>
      <c r="G81" s="69">
        <f t="shared" si="58"/>
        <v>0.15937778570155109</v>
      </c>
      <c r="H81" s="69">
        <f t="shared" si="58"/>
        <v>0.17032696390658172</v>
      </c>
      <c r="I81" s="69">
        <f t="shared" si="58"/>
        <v>0.1806475170399221</v>
      </c>
      <c r="J81" s="69">
        <f t="shared" si="58"/>
        <v>0.18373880656153418</v>
      </c>
      <c r="K81" s="69">
        <f t="shared" si="58"/>
        <v>0.16830892354411162</v>
      </c>
      <c r="L81" s="69">
        <f t="shared" si="58"/>
        <v>0.18099471737177825</v>
      </c>
      <c r="M81" s="69">
        <f t="shared" si="58"/>
        <v>0.15541530310113766</v>
      </c>
      <c r="N81" s="69">
        <f t="shared" si="58"/>
        <v>0.15905331271303158</v>
      </c>
      <c r="O81" s="69">
        <f t="shared" si="58"/>
        <v>0.16498581899885811</v>
      </c>
      <c r="P81" s="69">
        <f t="shared" si="58"/>
        <v>0.16887745861556852</v>
      </c>
      <c r="Q81" s="69">
        <f t="shared" si="58"/>
        <v>0.1664076181366792</v>
      </c>
      <c r="R81" s="69">
        <f t="shared" si="58"/>
        <v>0.17937615110309965</v>
      </c>
      <c r="S81" s="69">
        <f t="shared" si="58"/>
        <v>0.19471676337639854</v>
      </c>
      <c r="T81" s="69">
        <f t="shared" si="58"/>
        <v>0.19320532692246864</v>
      </c>
      <c r="U81" s="69">
        <f t="shared" si="58"/>
        <v>0.19781237820811792</v>
      </c>
      <c r="V81" s="69">
        <f t="shared" si="58"/>
        <v>0.19781717332313245</v>
      </c>
      <c r="W81" s="65"/>
    </row>
    <row r="82" spans="1:38" x14ac:dyDescent="0.2">
      <c r="A82" s="40" t="s">
        <v>1</v>
      </c>
      <c r="B82" s="69">
        <f>B69/B$75</f>
        <v>0.44819570400965753</v>
      </c>
      <c r="C82" s="69">
        <f t="shared" si="58"/>
        <v>0.44021205576281175</v>
      </c>
      <c r="D82" s="69">
        <f t="shared" si="58"/>
        <v>0.43680822444273637</v>
      </c>
      <c r="E82" s="69">
        <f t="shared" si="58"/>
        <v>0.44940723889844453</v>
      </c>
      <c r="F82" s="69">
        <f t="shared" si="58"/>
        <v>0.43795224650823633</v>
      </c>
      <c r="G82" s="69">
        <f t="shared" si="58"/>
        <v>0.44022998752005704</v>
      </c>
      <c r="H82" s="69">
        <f t="shared" si="58"/>
        <v>0.4362972399150743</v>
      </c>
      <c r="I82" s="69">
        <f t="shared" si="58"/>
        <v>0.42269555339175591</v>
      </c>
      <c r="J82" s="69">
        <f t="shared" si="58"/>
        <v>0.41069815357793804</v>
      </c>
      <c r="K82" s="69">
        <f t="shared" si="58"/>
        <v>0.4099262961439914</v>
      </c>
      <c r="L82" s="69">
        <f t="shared" si="58"/>
        <v>0.40254540472239553</v>
      </c>
      <c r="M82" s="69">
        <f t="shared" si="58"/>
        <v>0.39833255415303109</v>
      </c>
      <c r="N82" s="69">
        <f t="shared" si="58"/>
        <v>0.40178811870522974</v>
      </c>
      <c r="O82" s="69">
        <f t="shared" si="58"/>
        <v>0.38867729934804224</v>
      </c>
      <c r="P82" s="69">
        <f t="shared" si="58"/>
        <v>0.38367805266780164</v>
      </c>
      <c r="Q82" s="69">
        <f t="shared" si="58"/>
        <v>0.37440834956782271</v>
      </c>
      <c r="R82" s="69">
        <f t="shared" si="58"/>
        <v>0.36508092009874993</v>
      </c>
      <c r="S82" s="69">
        <f t="shared" si="58"/>
        <v>0.34822556342769212</v>
      </c>
      <c r="T82" s="69">
        <f t="shared" si="58"/>
        <v>0.35459462879195275</v>
      </c>
      <c r="U82" s="69">
        <f t="shared" si="58"/>
        <v>0.35241539257716409</v>
      </c>
      <c r="V82" s="69">
        <f t="shared" si="58"/>
        <v>0.34306002175654193</v>
      </c>
    </row>
    <row r="83" spans="1:38" x14ac:dyDescent="0.2">
      <c r="A83" s="40" t="s">
        <v>2</v>
      </c>
      <c r="B83" s="69">
        <f t="shared" ref="B83:Q86" si="59">B70/B$75</f>
        <v>6.4479762154180761E-2</v>
      </c>
      <c r="C83" s="69">
        <f t="shared" si="59"/>
        <v>7.1195758884743762E-2</v>
      </c>
      <c r="D83" s="69">
        <f t="shared" si="59"/>
        <v>8.6250960799385087E-2</v>
      </c>
      <c r="E83" s="69">
        <f t="shared" si="59"/>
        <v>9.2067543324270834E-2</v>
      </c>
      <c r="F83" s="69">
        <f t="shared" si="59"/>
        <v>9.7601106893779349E-2</v>
      </c>
      <c r="G83" s="69">
        <f t="shared" si="59"/>
        <v>0.10201461936174007</v>
      </c>
      <c r="H83" s="69">
        <f t="shared" si="59"/>
        <v>0.1048492569002123</v>
      </c>
      <c r="I83" s="69">
        <f t="shared" si="59"/>
        <v>0.11811911716975007</v>
      </c>
      <c r="J83" s="69">
        <f t="shared" si="59"/>
        <v>0.12373405182661068</v>
      </c>
      <c r="K83" s="69">
        <f t="shared" si="59"/>
        <v>0.14072533451428212</v>
      </c>
      <c r="L83" s="69">
        <f t="shared" si="59"/>
        <v>0.1462770411192473</v>
      </c>
      <c r="M83" s="69">
        <f t="shared" si="59"/>
        <v>0.17194171731338634</v>
      </c>
      <c r="N83" s="69">
        <f t="shared" si="59"/>
        <v>0.16550869822803899</v>
      </c>
      <c r="O83" s="69">
        <f t="shared" si="59"/>
        <v>0.18813952631772807</v>
      </c>
      <c r="P83" s="69">
        <f t="shared" si="59"/>
        <v>0.1844677074654979</v>
      </c>
      <c r="Q83" s="69">
        <f t="shared" si="59"/>
        <v>0.20850710683817791</v>
      </c>
      <c r="R83" s="69">
        <f t="shared" si="58"/>
        <v>0.21358595556252205</v>
      </c>
      <c r="S83" s="69">
        <f t="shared" si="58"/>
        <v>0.2431763536690924</v>
      </c>
      <c r="T83" s="69">
        <f t="shared" si="58"/>
        <v>0.23952804226109514</v>
      </c>
      <c r="U83" s="69">
        <f t="shared" si="58"/>
        <v>0.23707328916347742</v>
      </c>
      <c r="V83" s="69">
        <f t="shared" si="58"/>
        <v>0.24290222705700937</v>
      </c>
      <c r="AG83" s="18"/>
      <c r="AH83" s="18"/>
    </row>
    <row r="84" spans="1:38" x14ac:dyDescent="0.2">
      <c r="A84" s="40" t="s">
        <v>3</v>
      </c>
      <c r="B84" s="69">
        <f t="shared" si="59"/>
        <v>6.1037781968014536E-2</v>
      </c>
      <c r="C84" s="69">
        <f t="shared" si="58"/>
        <v>5.8344786962497543E-2</v>
      </c>
      <c r="D84" s="69">
        <f t="shared" si="58"/>
        <v>5.833973866256726E-2</v>
      </c>
      <c r="E84" s="69">
        <f t="shared" si="58"/>
        <v>5.5919288316780405E-2</v>
      </c>
      <c r="F84" s="69">
        <f t="shared" si="58"/>
        <v>5.8981358562533899E-2</v>
      </c>
      <c r="G84" s="69">
        <f t="shared" si="58"/>
        <v>5.7461223034408988E-2</v>
      </c>
      <c r="H84" s="69">
        <f t="shared" si="58"/>
        <v>5.5286624203821647E-2</v>
      </c>
      <c r="I84" s="69">
        <f t="shared" si="58"/>
        <v>5.3375527426160335E-2</v>
      </c>
      <c r="J84" s="69">
        <f t="shared" si="58"/>
        <v>5.3007369839131471E-2</v>
      </c>
      <c r="K84" s="69">
        <f t="shared" si="58"/>
        <v>5.290545028943789E-2</v>
      </c>
      <c r="L84" s="69">
        <f t="shared" si="58"/>
        <v>5.2125991444273594E-2</v>
      </c>
      <c r="M84" s="69">
        <f t="shared" si="58"/>
        <v>5.4106280193236725E-2</v>
      </c>
      <c r="N84" s="69">
        <f t="shared" si="58"/>
        <v>5.4251398410390173E-2</v>
      </c>
      <c r="O84" s="69">
        <f t="shared" si="58"/>
        <v>5.2429187078713753E-2</v>
      </c>
      <c r="P84" s="69">
        <f t="shared" si="58"/>
        <v>5.0581374289129573E-2</v>
      </c>
      <c r="Q84" s="69">
        <f t="shared" si="58"/>
        <v>4.2528501199125102E-2</v>
      </c>
      <c r="R84" s="69">
        <f t="shared" si="58"/>
        <v>4.7069503768433975E-2</v>
      </c>
      <c r="S84" s="69">
        <f t="shared" si="58"/>
        <v>4.6382201134870002E-2</v>
      </c>
      <c r="T84" s="69">
        <f t="shared" si="58"/>
        <v>4.5399044696801956E-2</v>
      </c>
      <c r="U84" s="69">
        <f t="shared" si="58"/>
        <v>4.5828887596874451E-2</v>
      </c>
      <c r="V84" s="69">
        <f t="shared" si="58"/>
        <v>4.0793516072346485E-2</v>
      </c>
      <c r="AI84" s="70"/>
      <c r="AJ84" s="26"/>
      <c r="AK84" s="26"/>
      <c r="AL84" s="26"/>
    </row>
    <row r="85" spans="1:38" x14ac:dyDescent="0.2">
      <c r="A85" s="40" t="s">
        <v>4</v>
      </c>
      <c r="B85" s="69">
        <f t="shared" si="59"/>
        <v>0.26028353935330678</v>
      </c>
      <c r="C85" s="69">
        <f t="shared" si="58"/>
        <v>0.24926369526801492</v>
      </c>
      <c r="D85" s="69">
        <f t="shared" si="58"/>
        <v>0.25251729438893161</v>
      </c>
      <c r="E85" s="69">
        <f t="shared" si="58"/>
        <v>0.25511845974588027</v>
      </c>
      <c r="F85" s="69">
        <f t="shared" si="58"/>
        <v>0.25265972365050582</v>
      </c>
      <c r="G85" s="69">
        <f t="shared" si="58"/>
        <v>0.2502941700837939</v>
      </c>
      <c r="H85" s="69">
        <f t="shared" si="58"/>
        <v>0.22553715498938426</v>
      </c>
      <c r="I85" s="69">
        <f t="shared" si="58"/>
        <v>0.22361246348588118</v>
      </c>
      <c r="J85" s="69">
        <f t="shared" si="58"/>
        <v>0.22631745780172757</v>
      </c>
      <c r="K85" s="69">
        <f t="shared" si="58"/>
        <v>0.2332426533388163</v>
      </c>
      <c r="L85" s="69">
        <f t="shared" si="58"/>
        <v>0.23086759937278301</v>
      </c>
      <c r="M85" s="69">
        <f t="shared" si="58"/>
        <v>0.21984572230014029</v>
      </c>
      <c r="N85" s="69">
        <f t="shared" si="58"/>
        <v>0.22461510052397113</v>
      </c>
      <c r="O85" s="69">
        <f t="shared" si="58"/>
        <v>0.20027256989207701</v>
      </c>
      <c r="P85" s="69">
        <f t="shared" si="58"/>
        <v>0.20406418661933567</v>
      </c>
      <c r="Q85" s="69">
        <f t="shared" si="58"/>
        <v>0.2102020578533903</v>
      </c>
      <c r="R85" s="69">
        <f t="shared" si="58"/>
        <v>0.19184398552712356</v>
      </c>
      <c r="S85" s="69">
        <f t="shared" si="58"/>
        <v>0.17308370467733145</v>
      </c>
      <c r="T85" s="69">
        <f t="shared" si="58"/>
        <v>0.17370069275298139</v>
      </c>
      <c r="U85" s="69">
        <f t="shared" si="58"/>
        <v>0.17168103145345232</v>
      </c>
      <c r="V85" s="69">
        <f t="shared" si="58"/>
        <v>0.16990424730732909</v>
      </c>
      <c r="W85" s="71">
        <f>V85/B85</f>
        <v>0.65276600944288843</v>
      </c>
    </row>
    <row r="86" spans="1:38" x14ac:dyDescent="0.2">
      <c r="A86" s="40" t="s">
        <v>51</v>
      </c>
      <c r="B86" s="69">
        <f t="shared" si="59"/>
        <v>-1.448624704438658E-2</v>
      </c>
      <c r="C86" s="69">
        <f t="shared" si="58"/>
        <v>-2.5427056744551347E-3</v>
      </c>
      <c r="D86" s="69">
        <f t="shared" si="58"/>
        <v>-8.8489623366641047E-3</v>
      </c>
      <c r="E86" s="69">
        <f t="shared" si="58"/>
        <v>-9.9687436423828817E-3</v>
      </c>
      <c r="F86" s="69">
        <f t="shared" si="58"/>
        <v>-8.0773329843127732E-3</v>
      </c>
      <c r="G86" s="69">
        <f t="shared" si="58"/>
        <v>-9.377785701551079E-3</v>
      </c>
      <c r="H86" s="69">
        <f t="shared" si="58"/>
        <v>7.7027600849256892E-3</v>
      </c>
      <c r="I86" s="69">
        <f t="shared" si="58"/>
        <v>1.5498214865303471E-3</v>
      </c>
      <c r="J86" s="69">
        <f t="shared" si="58"/>
        <v>2.504160393058087E-3</v>
      </c>
      <c r="K86" s="69">
        <f t="shared" si="58"/>
        <v>-5.1086578306392943E-3</v>
      </c>
      <c r="L86" s="69">
        <f t="shared" si="58"/>
        <v>-1.2810754030477871E-2</v>
      </c>
      <c r="M86" s="69">
        <f t="shared" si="58"/>
        <v>3.5842293906810041E-4</v>
      </c>
      <c r="N86" s="69">
        <f t="shared" si="58"/>
        <v>-5.2166285806615432E-3</v>
      </c>
      <c r="O86" s="69">
        <f t="shared" si="58"/>
        <v>5.495598364580646E-3</v>
      </c>
      <c r="P86" s="69">
        <f t="shared" si="58"/>
        <v>8.3312203426667147E-3</v>
      </c>
      <c r="Q86" s="69">
        <f t="shared" si="58"/>
        <v>-2.0536335951950599E-3</v>
      </c>
      <c r="R86" s="69">
        <f t="shared" si="58"/>
        <v>3.0434839400707969E-3</v>
      </c>
      <c r="S86" s="69">
        <f t="shared" si="58"/>
        <v>-5.5845862853845414E-3</v>
      </c>
      <c r="T86" s="69">
        <f t="shared" si="58"/>
        <v>-6.4277354252997194E-3</v>
      </c>
      <c r="U86" s="69">
        <f t="shared" si="58"/>
        <v>-4.8109789990863601E-3</v>
      </c>
      <c r="V86" s="69">
        <f t="shared" si="58"/>
        <v>5.5228144836407551E-3</v>
      </c>
    </row>
    <row r="87" spans="1:38" x14ac:dyDescent="0.2">
      <c r="A87" s="40" t="s">
        <v>66</v>
      </c>
      <c r="B87" s="72">
        <f t="shared" ref="B87:S87" si="60">SUM(B81:B86)</f>
        <v>1.0000000000000002</v>
      </c>
      <c r="C87" s="72">
        <f t="shared" si="60"/>
        <v>1</v>
      </c>
      <c r="D87" s="72">
        <f t="shared" si="60"/>
        <v>1</v>
      </c>
      <c r="E87" s="72">
        <f t="shared" si="60"/>
        <v>0.99999999999999989</v>
      </c>
      <c r="F87" s="72">
        <f t="shared" si="60"/>
        <v>1.0000000000000004</v>
      </c>
      <c r="G87" s="72">
        <f t="shared" si="60"/>
        <v>1</v>
      </c>
      <c r="H87" s="72">
        <f t="shared" si="60"/>
        <v>0.99999999999999989</v>
      </c>
      <c r="I87" s="72">
        <f t="shared" si="60"/>
        <v>1</v>
      </c>
      <c r="J87" s="72">
        <f t="shared" si="60"/>
        <v>1</v>
      </c>
      <c r="K87" s="72">
        <f t="shared" si="60"/>
        <v>1.0000000000000002</v>
      </c>
      <c r="L87" s="72">
        <f t="shared" si="60"/>
        <v>0.99999999999999978</v>
      </c>
      <c r="M87" s="72">
        <f t="shared" si="60"/>
        <v>1.0000000000000002</v>
      </c>
      <c r="N87" s="72">
        <f t="shared" si="60"/>
        <v>0.99999999999999989</v>
      </c>
      <c r="O87" s="72">
        <f t="shared" si="60"/>
        <v>0.99999999999999989</v>
      </c>
      <c r="P87" s="72">
        <f t="shared" si="60"/>
        <v>1</v>
      </c>
      <c r="Q87" s="72">
        <f t="shared" si="60"/>
        <v>1</v>
      </c>
      <c r="R87" s="72">
        <f t="shared" si="60"/>
        <v>1</v>
      </c>
      <c r="S87" s="72">
        <f t="shared" si="60"/>
        <v>1</v>
      </c>
      <c r="T87" s="72">
        <f>SUM(T81:T86)</f>
        <v>1.0000000000000002</v>
      </c>
      <c r="U87" s="72">
        <f>SUM(U81:U86)</f>
        <v>0.99999999999999989</v>
      </c>
      <c r="V87" s="72">
        <f>SUM(V81:V86)</f>
        <v>1</v>
      </c>
      <c r="AH87" s="18"/>
    </row>
    <row r="88" spans="1:38" x14ac:dyDescent="0.2">
      <c r="A88" s="17" t="s">
        <v>64</v>
      </c>
      <c r="B88" s="70">
        <f>B81+B82+B83</f>
        <v>0.69316492572306532</v>
      </c>
      <c r="C88" s="70">
        <f t="shared" ref="C88:S88" si="61">C81+C82+C83</f>
        <v>0.69493422344394262</v>
      </c>
      <c r="D88" s="70">
        <f t="shared" si="61"/>
        <v>0.69799192928516529</v>
      </c>
      <c r="E88" s="70">
        <f t="shared" si="61"/>
        <v>0.69893099557972216</v>
      </c>
      <c r="F88" s="70">
        <f t="shared" si="61"/>
        <v>0.69643625077127325</v>
      </c>
      <c r="G88" s="70">
        <f t="shared" si="61"/>
        <v>0.70162239258334813</v>
      </c>
      <c r="H88" s="70">
        <f t="shared" si="61"/>
        <v>0.71147346072186834</v>
      </c>
      <c r="I88" s="70">
        <f t="shared" si="61"/>
        <v>0.72146218760142811</v>
      </c>
      <c r="J88" s="70">
        <f t="shared" si="61"/>
        <v>0.71817101196608291</v>
      </c>
      <c r="K88" s="70">
        <f t="shared" si="61"/>
        <v>0.71896055420238514</v>
      </c>
      <c r="L88" s="70">
        <f t="shared" si="61"/>
        <v>0.72981716321342116</v>
      </c>
      <c r="M88" s="70">
        <f t="shared" si="61"/>
        <v>0.72568957456755512</v>
      </c>
      <c r="N88" s="70">
        <f t="shared" si="61"/>
        <v>0.72635012964630019</v>
      </c>
      <c r="O88" s="70">
        <f t="shared" si="61"/>
        <v>0.74180264466462842</v>
      </c>
      <c r="P88" s="70">
        <f t="shared" si="61"/>
        <v>0.73702321874886811</v>
      </c>
      <c r="Q88" s="70">
        <f t="shared" si="61"/>
        <v>0.74932307454267977</v>
      </c>
      <c r="R88" s="70">
        <f t="shared" si="61"/>
        <v>0.75804302676437163</v>
      </c>
      <c r="S88" s="70">
        <f t="shared" si="61"/>
        <v>0.78611868047318312</v>
      </c>
      <c r="T88" s="70">
        <f>T81+T82+T83</f>
        <v>0.78732799797551656</v>
      </c>
      <c r="U88" s="70">
        <f>U81+U82+U83</f>
        <v>0.78730105994875954</v>
      </c>
      <c r="V88" s="70">
        <f>V81+V82+V83</f>
        <v>0.78377942213668372</v>
      </c>
      <c r="AI88" s="26"/>
      <c r="AJ88" s="26"/>
      <c r="AK88" s="26"/>
      <c r="AL88" s="26"/>
    </row>
    <row r="89" spans="1:38" x14ac:dyDescent="0.2">
      <c r="A89" s="17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AI89" s="26"/>
      <c r="AJ89" s="26"/>
      <c r="AK89" s="26"/>
      <c r="AL89" s="26"/>
    </row>
    <row r="90" spans="1:38" ht="38.25" x14ac:dyDescent="0.2">
      <c r="A90" s="79" t="str">
        <f>"Million TOE and shares (%) in "&amp;'[1]Eurostat data'!W14</f>
        <v>Million TOE and shares (%) in 2010</v>
      </c>
      <c r="B90" s="80" t="s">
        <v>0</v>
      </c>
      <c r="C90" s="80" t="s">
        <v>1</v>
      </c>
      <c r="D90" s="80" t="s">
        <v>2</v>
      </c>
      <c r="E90" s="80" t="s">
        <v>3</v>
      </c>
      <c r="F90" s="80" t="s">
        <v>4</v>
      </c>
      <c r="G90" s="80" t="s">
        <v>5</v>
      </c>
      <c r="H90" s="80" t="s">
        <v>6</v>
      </c>
      <c r="I90" s="80" t="s">
        <v>68</v>
      </c>
      <c r="J90" s="80" t="s">
        <v>69</v>
      </c>
      <c r="K90" s="80" t="s">
        <v>70</v>
      </c>
      <c r="L90" s="17"/>
      <c r="M90" s="81" t="s">
        <v>0</v>
      </c>
      <c r="N90" s="81" t="s">
        <v>1</v>
      </c>
      <c r="O90" s="81" t="s">
        <v>2</v>
      </c>
      <c r="P90" s="81" t="s">
        <v>3</v>
      </c>
      <c r="Q90" s="81" t="s">
        <v>4</v>
      </c>
      <c r="R90" s="81" t="s">
        <v>5</v>
      </c>
      <c r="S90" s="81" t="s">
        <v>6</v>
      </c>
      <c r="T90" s="82" t="s">
        <v>71</v>
      </c>
    </row>
    <row r="91" spans="1:38" x14ac:dyDescent="0.2">
      <c r="A91" s="83" t="s">
        <v>72</v>
      </c>
      <c r="B91" s="84">
        <f>'[1]Eurostat data'!W63/1000</f>
        <v>279.97000000000003</v>
      </c>
      <c r="C91" s="84">
        <f>'[1]Eurostat data'!W111/1000</f>
        <v>617.09400000000005</v>
      </c>
      <c r="D91" s="84">
        <f>'[1]Eurostat data'!W159/1000</f>
        <v>441.79599999999999</v>
      </c>
      <c r="E91" s="84">
        <f>'[1]Eurostat data'!W207/1000</f>
        <v>236.56299999999999</v>
      </c>
      <c r="F91" s="84">
        <f>'[1]Eurostat data'!W349/1000</f>
        <v>172.142</v>
      </c>
      <c r="G91" s="84">
        <f>'[1]Eurostat data'!W398/1000</f>
        <v>3.7269999999999999</v>
      </c>
      <c r="H91" s="84">
        <f>'[1]Eurostat data'!W302/1000+'[1]Eurostat data'!W255/1000</f>
        <v>0.29499999999999998</v>
      </c>
      <c r="I91" s="84">
        <f>'[1]Eurostat data'!W15/1000</f>
        <v>1759.0150000000001</v>
      </c>
      <c r="J91" s="85">
        <f>SUM(B91:H91)</f>
        <v>1751.5870000000004</v>
      </c>
      <c r="K91" s="86">
        <f>I91-J91</f>
        <v>7.4279999999996562</v>
      </c>
      <c r="L91" s="83" t="s">
        <v>72</v>
      </c>
      <c r="M91" s="87">
        <f>B91*100/$J91</f>
        <v>15.983790699519918</v>
      </c>
      <c r="N91" s="87">
        <f t="shared" ref="N91:R123" si="62">C91*100/$J91</f>
        <v>35.230565196019377</v>
      </c>
      <c r="O91" s="87">
        <f t="shared" si="62"/>
        <v>25.222612408061938</v>
      </c>
      <c r="P91" s="87">
        <f t="shared" si="62"/>
        <v>13.50563802996939</v>
      </c>
      <c r="Q91" s="87">
        <f t="shared" si="62"/>
        <v>9.8277733278449748</v>
      </c>
      <c r="R91" s="87">
        <f>G91*100/$J91</f>
        <v>0.21277846889706301</v>
      </c>
      <c r="S91" s="87">
        <f t="shared" ref="S91:S123" si="63">H91*100/$J91</f>
        <v>1.684186968731784E-2</v>
      </c>
      <c r="T91" s="88">
        <f>SUM(M91:S91)</f>
        <v>99.999999999999972</v>
      </c>
    </row>
    <row r="92" spans="1:38" x14ac:dyDescent="0.2">
      <c r="A92" s="83" t="s">
        <v>73</v>
      </c>
      <c r="B92" s="84">
        <f>'[1]Eurostat data'!W64/1000</f>
        <v>3.1859999999999999</v>
      </c>
      <c r="C92" s="84">
        <f>'[1]Eurostat data'!W112/1000</f>
        <v>25.63</v>
      </c>
      <c r="D92" s="84">
        <f>'[1]Eurostat data'!W160/1000</f>
        <v>16.96</v>
      </c>
      <c r="E92" s="84">
        <f>'[1]Eurostat data'!W208/1000</f>
        <v>12.367000000000001</v>
      </c>
      <c r="F92" s="84">
        <f>'[1]Eurostat data'!W350/1000</f>
        <v>2.5539999999999998</v>
      </c>
      <c r="G92" s="84">
        <f>'[1]Eurostat data'!W399/1000</f>
        <v>0.35</v>
      </c>
      <c r="H92" s="84">
        <f>'[1]Eurostat data'!W303/1000+'[1]Eurostat data'!W256/1000</f>
        <v>4.7E-2</v>
      </c>
      <c r="I92" s="84">
        <f>'[1]Eurostat data'!W16/1000</f>
        <v>61.503</v>
      </c>
      <c r="J92" s="85">
        <f t="shared" ref="J92:J122" si="64">SUM(B92:H92)</f>
        <v>61.094000000000001</v>
      </c>
      <c r="K92" s="86">
        <f t="shared" ref="K92:K123" si="65">I92-J92</f>
        <v>0.40899999999999892</v>
      </c>
      <c r="L92" s="83" t="s">
        <v>73</v>
      </c>
      <c r="M92" s="87">
        <f t="shared" ref="M92:S123" si="66">B92*100/$J92</f>
        <v>5.2149147215765872</v>
      </c>
      <c r="N92" s="87">
        <f t="shared" si="62"/>
        <v>41.951746489016926</v>
      </c>
      <c r="O92" s="87">
        <f t="shared" si="62"/>
        <v>27.760500212786852</v>
      </c>
      <c r="P92" s="87">
        <f t="shared" si="62"/>
        <v>20.242577012472584</v>
      </c>
      <c r="Q92" s="87">
        <f t="shared" si="62"/>
        <v>4.1804432513831138</v>
      </c>
      <c r="R92" s="87">
        <f t="shared" si="62"/>
        <v>0.57288768127803058</v>
      </c>
      <c r="S92" s="87">
        <f t="shared" si="63"/>
        <v>7.6930631485906967E-2</v>
      </c>
      <c r="T92" s="88">
        <f>SUM(M92:S92)</f>
        <v>100</v>
      </c>
    </row>
    <row r="93" spans="1:38" x14ac:dyDescent="0.2">
      <c r="A93" s="89" t="s">
        <v>74</v>
      </c>
      <c r="B93" s="84">
        <f>'[1]Eurostat data'!W65/1000</f>
        <v>6.8869999999999996</v>
      </c>
      <c r="C93" s="84">
        <f>'[1]Eurostat data'!W113/1000</f>
        <v>4.0270000000000001</v>
      </c>
      <c r="D93" s="84">
        <f>'[1]Eurostat data'!W161/1000</f>
        <v>2.2410000000000001</v>
      </c>
      <c r="E93" s="84">
        <f>'[1]Eurostat data'!W209/1000</f>
        <v>3.956</v>
      </c>
      <c r="F93" s="84">
        <f>'[1]Eurostat data'!W351/1000</f>
        <v>1.4279999999999999</v>
      </c>
      <c r="G93" s="84">
        <f>'[1]Eurostat data'!W400/1000</f>
        <v>1.7999999999999999E-2</v>
      </c>
      <c r="H93" s="84">
        <f>'[1]Eurostat data'!W304/1000+'[1]Eurostat data'!W257/1000</f>
        <v>-0.72599999999999998</v>
      </c>
      <c r="I93" s="84">
        <f>'[1]Eurostat data'!W17/1000</f>
        <v>17.831</v>
      </c>
      <c r="J93" s="85">
        <f t="shared" si="64"/>
        <v>17.831000000000003</v>
      </c>
      <c r="K93" s="86">
        <f t="shared" si="65"/>
        <v>0</v>
      </c>
      <c r="L93" s="89" t="s">
        <v>74</v>
      </c>
      <c r="M93" s="87">
        <f t="shared" si="66"/>
        <v>38.623745162918503</v>
      </c>
      <c r="N93" s="87">
        <f t="shared" si="62"/>
        <v>22.58426336156132</v>
      </c>
      <c r="O93" s="87">
        <f t="shared" si="62"/>
        <v>12.567999551343165</v>
      </c>
      <c r="P93" s="87">
        <f t="shared" si="62"/>
        <v>22.186080421737422</v>
      </c>
      <c r="Q93" s="87">
        <f t="shared" si="62"/>
        <v>8.0085244798384814</v>
      </c>
      <c r="R93" s="87">
        <f t="shared" si="62"/>
        <v>0.10094778756098927</v>
      </c>
      <c r="S93" s="87">
        <f t="shared" si="63"/>
        <v>-4.0715607649599006</v>
      </c>
      <c r="T93" s="88">
        <f t="shared" ref="T93:T123" si="67">SUM(M93:S93)</f>
        <v>99.999999999999986</v>
      </c>
    </row>
    <row r="94" spans="1:38" x14ac:dyDescent="0.2">
      <c r="A94" s="89" t="s">
        <v>75</v>
      </c>
      <c r="B94" s="84">
        <f>'[1]Eurostat data'!W66/1000</f>
        <v>18.474</v>
      </c>
      <c r="C94" s="84">
        <f>'[1]Eurostat data'!W114/1000</f>
        <v>9.3350000000000009</v>
      </c>
      <c r="D94" s="84">
        <f>'[1]Eurostat data'!W162/1000</f>
        <v>8.0190000000000001</v>
      </c>
      <c r="E94" s="84">
        <f>'[1]Eurostat data'!W210/1000</f>
        <v>7.2480000000000002</v>
      </c>
      <c r="F94" s="84">
        <f>'[1]Eurostat data'!W352/1000</f>
        <v>2.7789999999999999</v>
      </c>
      <c r="G94" s="84">
        <f>'[1]Eurostat data'!W401/1000</f>
        <v>0.16</v>
      </c>
      <c r="H94" s="84">
        <f>'[1]Eurostat data'!W305/1000+'[1]Eurostat data'!W258/1000</f>
        <v>-1.2849999999999999</v>
      </c>
      <c r="I94" s="84">
        <f>'[1]Eurostat data'!W18/1000</f>
        <v>44.771000000000001</v>
      </c>
      <c r="J94" s="85">
        <f t="shared" si="64"/>
        <v>44.730000000000004</v>
      </c>
      <c r="K94" s="86">
        <f t="shared" si="65"/>
        <v>4.0999999999996817E-2</v>
      </c>
      <c r="L94" s="89" t="s">
        <v>75</v>
      </c>
      <c r="M94" s="87">
        <f t="shared" si="66"/>
        <v>41.301140174379611</v>
      </c>
      <c r="N94" s="87">
        <f t="shared" si="62"/>
        <v>20.869662418958193</v>
      </c>
      <c r="O94" s="87">
        <f>D94*100/$J94</f>
        <v>17.927565392354122</v>
      </c>
      <c r="P94" s="87">
        <f t="shared" si="62"/>
        <v>16.203890006706906</v>
      </c>
      <c r="Q94" s="87">
        <f t="shared" si="62"/>
        <v>6.2128325508607185</v>
      </c>
      <c r="R94" s="87">
        <f t="shared" si="62"/>
        <v>0.35770176615247035</v>
      </c>
      <c r="S94" s="87">
        <f t="shared" si="63"/>
        <v>-2.8727923094120276</v>
      </c>
      <c r="T94" s="88">
        <f t="shared" si="67"/>
        <v>100</v>
      </c>
    </row>
    <row r="95" spans="1:38" x14ac:dyDescent="0.2">
      <c r="A95" s="89" t="s">
        <v>76</v>
      </c>
      <c r="B95" s="84">
        <f>'[1]Eurostat data'!W67/1000</f>
        <v>3.8090000000000002</v>
      </c>
      <c r="C95" s="84">
        <f>'[1]Eurostat data'!W115/1000</f>
        <v>6.8860000000000001</v>
      </c>
      <c r="D95" s="84">
        <f>'[1]Eurostat data'!W163/1000</f>
        <v>4.4370000000000003</v>
      </c>
      <c r="E95" s="84">
        <f>'[1]Eurostat data'!W211/1000</f>
        <v>0</v>
      </c>
      <c r="F95" s="84">
        <f>'[1]Eurostat data'!W353/1000</f>
        <v>3.9089999999999998</v>
      </c>
      <c r="G95" s="84">
        <f>'[1]Eurostat data'!W402/1000</f>
        <v>0</v>
      </c>
      <c r="H95" s="84">
        <f>'[1]Eurostat data'!W306/1000+'[1]Eurostat data'!W259/1000</f>
        <v>-9.4E-2</v>
      </c>
      <c r="I95" s="84">
        <f>'[1]Eurostat data'!W19/1000</f>
        <v>19.321000000000002</v>
      </c>
      <c r="J95" s="85">
        <f t="shared" si="64"/>
        <v>18.946999999999999</v>
      </c>
      <c r="K95" s="86">
        <f t="shared" si="65"/>
        <v>0.37400000000000233</v>
      </c>
      <c r="L95" s="89" t="s">
        <v>76</v>
      </c>
      <c r="M95" s="87">
        <f>B95*100/$J95</f>
        <v>20.103446455903313</v>
      </c>
      <c r="N95" s="87">
        <f t="shared" si="62"/>
        <v>36.343484456642216</v>
      </c>
      <c r="O95" s="87">
        <f t="shared" si="62"/>
        <v>23.417955349131791</v>
      </c>
      <c r="P95" s="87">
        <f t="shared" si="62"/>
        <v>0</v>
      </c>
      <c r="Q95" s="87">
        <f t="shared" si="62"/>
        <v>20.631234496226316</v>
      </c>
      <c r="R95" s="87">
        <f t="shared" si="62"/>
        <v>0</v>
      </c>
      <c r="S95" s="87">
        <f t="shared" si="63"/>
        <v>-0.49612075790362592</v>
      </c>
      <c r="T95" s="88">
        <f t="shared" si="67"/>
        <v>100</v>
      </c>
    </row>
    <row r="96" spans="1:38" x14ac:dyDescent="0.2">
      <c r="A96" s="89" t="s">
        <v>77</v>
      </c>
      <c r="B96" s="84">
        <f>'[1]Eurostat data'!W68/1000</f>
        <v>77.12</v>
      </c>
      <c r="C96" s="84">
        <f>'[1]Eurostat data'!W116/1000</f>
        <v>114.20399999999999</v>
      </c>
      <c r="D96" s="84">
        <f>'[1]Eurostat data'!W164/1000</f>
        <v>73.406000000000006</v>
      </c>
      <c r="E96" s="84">
        <f>'[1]Eurostat data'!W212/1000</f>
        <v>36.256999999999998</v>
      </c>
      <c r="F96" s="84">
        <f>'[1]Eurostat data'!W354/1000</f>
        <v>32.552999999999997</v>
      </c>
      <c r="G96" s="84">
        <f>'[1]Eurostat data'!W403/1000</f>
        <v>1.5760000000000001</v>
      </c>
      <c r="H96" s="84">
        <f>'[1]Eurostat data'!W307/1000+'[1]Eurostat data'!W260/1000</f>
        <v>-1.292</v>
      </c>
      <c r="I96" s="84">
        <f>'[1]Eurostat data'!W20/1000</f>
        <v>336.09500000000003</v>
      </c>
      <c r="J96" s="85">
        <f t="shared" si="64"/>
        <v>333.82400000000007</v>
      </c>
      <c r="K96" s="86">
        <f t="shared" si="65"/>
        <v>2.2709999999999582</v>
      </c>
      <c r="L96" s="89" t="s">
        <v>77</v>
      </c>
      <c r="M96" s="87">
        <f t="shared" si="66"/>
        <v>23.101993865030671</v>
      </c>
      <c r="N96" s="87">
        <f t="shared" si="62"/>
        <v>34.210841641104288</v>
      </c>
      <c r="O96" s="87">
        <f t="shared" si="62"/>
        <v>21.989431556748464</v>
      </c>
      <c r="P96" s="87">
        <f t="shared" si="62"/>
        <v>10.861112442484659</v>
      </c>
      <c r="Q96" s="87">
        <f t="shared" si="62"/>
        <v>9.7515457246932495</v>
      </c>
      <c r="R96" s="87">
        <f t="shared" si="62"/>
        <v>0.47210506134969316</v>
      </c>
      <c r="S96" s="87">
        <f t="shared" si="63"/>
        <v>-0.38703029141104289</v>
      </c>
      <c r="T96" s="88">
        <f t="shared" si="67"/>
        <v>99.999999999999986</v>
      </c>
    </row>
    <row r="97" spans="1:20" x14ac:dyDescent="0.2">
      <c r="A97" s="89" t="s">
        <v>78</v>
      </c>
      <c r="B97" s="84">
        <f>'[1]Eurostat data'!W69/1000</f>
        <v>3.9169999999999998</v>
      </c>
      <c r="C97" s="84">
        <f>'[1]Eurostat data'!W117/1000</f>
        <v>1.0549999999999999</v>
      </c>
      <c r="D97" s="84">
        <f>'[1]Eurostat data'!W165/1000</f>
        <v>0.56299999999999994</v>
      </c>
      <c r="E97" s="84">
        <f>'[1]Eurostat data'!W213/1000</f>
        <v>0</v>
      </c>
      <c r="F97" s="84">
        <f>'[1]Eurostat data'!W355/1000</f>
        <v>0.84699999999999998</v>
      </c>
      <c r="G97" s="84">
        <f>'[1]Eurostat data'!W404/1000</f>
        <v>0</v>
      </c>
      <c r="H97" s="84">
        <f>'[1]Eurostat data'!W308/1000+'[1]Eurostat data'!W261/1000</f>
        <v>-0.28000000000000003</v>
      </c>
      <c r="I97" s="84">
        <f>'[1]Eurostat data'!W21/1000</f>
        <v>6.101</v>
      </c>
      <c r="J97" s="85">
        <f t="shared" si="64"/>
        <v>6.1019999999999994</v>
      </c>
      <c r="K97" s="86">
        <f t="shared" si="65"/>
        <v>-9.9999999999944578E-4</v>
      </c>
      <c r="L97" s="89" t="s">
        <v>78</v>
      </c>
      <c r="M97" s="87">
        <f t="shared" si="66"/>
        <v>64.192068174369069</v>
      </c>
      <c r="N97" s="87">
        <f t="shared" si="62"/>
        <v>17.289413307112422</v>
      </c>
      <c r="O97" s="87">
        <f t="shared" si="62"/>
        <v>9.2264831202884299</v>
      </c>
      <c r="P97" s="87">
        <f t="shared" si="62"/>
        <v>0</v>
      </c>
      <c r="Q97" s="87">
        <f t="shared" si="62"/>
        <v>13.880694854146183</v>
      </c>
      <c r="R97" s="87">
        <f t="shared" si="62"/>
        <v>0</v>
      </c>
      <c r="S97" s="87">
        <f t="shared" si="63"/>
        <v>-4.588659455916094</v>
      </c>
      <c r="T97" s="88">
        <f t="shared" si="67"/>
        <v>100.00000000000003</v>
      </c>
    </row>
    <row r="98" spans="1:20" x14ac:dyDescent="0.2">
      <c r="A98" s="89" t="s">
        <v>79</v>
      </c>
      <c r="B98" s="84">
        <f>'[1]Eurostat data'!W70/1000</f>
        <v>2.0950000000000002</v>
      </c>
      <c r="C98" s="84">
        <f>'[1]Eurostat data'!W118/1000</f>
        <v>7.6040000000000001</v>
      </c>
      <c r="D98" s="84">
        <f>'[1]Eurostat data'!W166/1000</f>
        <v>4.6959999999999997</v>
      </c>
      <c r="E98" s="84">
        <f>'[1]Eurostat data'!W214/1000</f>
        <v>0</v>
      </c>
      <c r="F98" s="84">
        <f>'[1]Eurostat data'!W356/1000</f>
        <v>0.65700000000000003</v>
      </c>
      <c r="G98" s="84">
        <f>'[1]Eurostat data'!W405/1000</f>
        <v>0</v>
      </c>
      <c r="H98" s="84">
        <f>'[1]Eurostat data'!W309/1000+'[1]Eurostat data'!W262/1000</f>
        <v>0.04</v>
      </c>
      <c r="I98" s="84">
        <f>'[1]Eurostat data'!W22/1000</f>
        <v>15.1</v>
      </c>
      <c r="J98" s="85">
        <f t="shared" si="64"/>
        <v>15.091999999999999</v>
      </c>
      <c r="K98" s="86">
        <f t="shared" si="65"/>
        <v>8.0000000000008953E-3</v>
      </c>
      <c r="L98" s="89" t="s">
        <v>79</v>
      </c>
      <c r="M98" s="87">
        <f t="shared" si="66"/>
        <v>13.881526636628681</v>
      </c>
      <c r="N98" s="87">
        <f t="shared" si="62"/>
        <v>50.384309567983038</v>
      </c>
      <c r="O98" s="87">
        <f t="shared" si="62"/>
        <v>31.115822952557647</v>
      </c>
      <c r="P98" s="87">
        <f t="shared" si="62"/>
        <v>0</v>
      </c>
      <c r="Q98" s="87">
        <f t="shared" si="62"/>
        <v>4.3532997614630276</v>
      </c>
      <c r="R98" s="87">
        <f t="shared" si="62"/>
        <v>0</v>
      </c>
      <c r="S98" s="87">
        <f t="shared" si="63"/>
        <v>0.26504108136761201</v>
      </c>
      <c r="T98" s="88">
        <f t="shared" si="67"/>
        <v>100.00000000000001</v>
      </c>
    </row>
    <row r="99" spans="1:20" x14ac:dyDescent="0.2">
      <c r="A99" s="89" t="s">
        <v>80</v>
      </c>
      <c r="B99" s="84">
        <f>'[1]Eurostat data'!W71/1000</f>
        <v>7.8630000000000004</v>
      </c>
      <c r="C99" s="84">
        <f>'[1]Eurostat data'!W119/1000</f>
        <v>15.064</v>
      </c>
      <c r="D99" s="84">
        <f>'[1]Eurostat data'!W167/1000</f>
        <v>3.234</v>
      </c>
      <c r="E99" s="84">
        <f>'[1]Eurostat data'!W215/1000</f>
        <v>0</v>
      </c>
      <c r="F99" s="84">
        <f>'[1]Eurostat data'!W357/1000</f>
        <v>2.1579999999999999</v>
      </c>
      <c r="G99" s="84">
        <f>'[1]Eurostat data'!W406/1000</f>
        <v>3.2000000000000001E-2</v>
      </c>
      <c r="H99" s="84">
        <f>'[1]Eurostat data'!W310/1000+'[1]Eurostat data'!W263/1000</f>
        <v>0.49099999999999999</v>
      </c>
      <c r="I99" s="84">
        <f>'[1]Eurostat data'!W23/1000</f>
        <v>28.841000000000001</v>
      </c>
      <c r="J99" s="85">
        <f t="shared" si="64"/>
        <v>28.842000000000002</v>
      </c>
      <c r="K99" s="86">
        <f t="shared" si="65"/>
        <v>-1.0000000000012221E-3</v>
      </c>
      <c r="L99" s="89" t="s">
        <v>80</v>
      </c>
      <c r="M99" s="87">
        <f t="shared" si="66"/>
        <v>27.262325774911588</v>
      </c>
      <c r="N99" s="87">
        <f t="shared" si="62"/>
        <v>52.229387698495252</v>
      </c>
      <c r="O99" s="87">
        <f t="shared" si="62"/>
        <v>11.212814645308923</v>
      </c>
      <c r="P99" s="87">
        <f t="shared" si="62"/>
        <v>0</v>
      </c>
      <c r="Q99" s="87">
        <f t="shared" si="62"/>
        <v>7.4821440954164053</v>
      </c>
      <c r="R99" s="87">
        <f t="shared" si="62"/>
        <v>0.11094931003397822</v>
      </c>
      <c r="S99" s="87">
        <f t="shared" si="63"/>
        <v>1.7023784758338534</v>
      </c>
      <c r="T99" s="88">
        <f t="shared" si="67"/>
        <v>99.999999999999986</v>
      </c>
    </row>
    <row r="100" spans="1:20" x14ac:dyDescent="0.2">
      <c r="A100" s="89" t="s">
        <v>81</v>
      </c>
      <c r="B100" s="84">
        <f>'[1]Eurostat data'!W72/1000</f>
        <v>7.8280000000000003</v>
      </c>
      <c r="C100" s="84">
        <f>'[1]Eurostat data'!W120/1000</f>
        <v>60.616</v>
      </c>
      <c r="D100" s="84">
        <f>'[1]Eurostat data'!W168/1000</f>
        <v>31.221</v>
      </c>
      <c r="E100" s="84">
        <f>'[1]Eurostat data'!W216/1000</f>
        <v>15.991</v>
      </c>
      <c r="F100" s="84">
        <f>'[1]Eurostat data'!W358/1000</f>
        <v>15.07</v>
      </c>
      <c r="G100" s="84">
        <f>'[1]Eurostat data'!W407/1000</f>
        <v>0</v>
      </c>
      <c r="H100" s="84">
        <f>'[1]Eurostat data'!W311/1000+'[1]Eurostat data'!W264/1000</f>
        <v>-0.71699999999999997</v>
      </c>
      <c r="I100" s="84">
        <f>'[1]Eurostat data'!W24/1000</f>
        <v>130.22399999999999</v>
      </c>
      <c r="J100" s="85">
        <f t="shared" si="64"/>
        <v>130.00899999999999</v>
      </c>
      <c r="K100" s="86">
        <f t="shared" si="65"/>
        <v>0.21500000000000341</v>
      </c>
      <c r="L100" s="89" t="s">
        <v>81</v>
      </c>
      <c r="M100" s="87">
        <f t="shared" si="66"/>
        <v>6.0211216146574476</v>
      </c>
      <c r="N100" s="87">
        <f t="shared" si="62"/>
        <v>46.624464460152765</v>
      </c>
      <c r="O100" s="87">
        <f t="shared" si="62"/>
        <v>24.014491304448157</v>
      </c>
      <c r="P100" s="87">
        <f t="shared" si="62"/>
        <v>12.299917698005522</v>
      </c>
      <c r="Q100" s="87">
        <f t="shared" si="62"/>
        <v>11.591505203485914</v>
      </c>
      <c r="R100" s="87">
        <f t="shared" si="62"/>
        <v>0</v>
      </c>
      <c r="S100" s="87">
        <f t="shared" si="63"/>
        <v>-0.55150028074979429</v>
      </c>
      <c r="T100" s="88">
        <f t="shared" si="67"/>
        <v>100.00000000000001</v>
      </c>
    </row>
    <row r="101" spans="1:20" x14ac:dyDescent="0.2">
      <c r="A101" s="89" t="s">
        <v>82</v>
      </c>
      <c r="B101" s="84">
        <f>'[1]Eurostat data'!W73/1000</f>
        <v>12.045999999999999</v>
      </c>
      <c r="C101" s="84">
        <f>'[1]Eurostat data'!W121/1000</f>
        <v>83.924999999999997</v>
      </c>
      <c r="D101" s="84">
        <f>'[1]Eurostat data'!W169/1000</f>
        <v>42.54</v>
      </c>
      <c r="E101" s="84">
        <f>'[1]Eurostat data'!W217/1000</f>
        <v>110.539</v>
      </c>
      <c r="F101" s="84">
        <f>'[1]Eurostat data'!W359/1000</f>
        <v>20.956</v>
      </c>
      <c r="G101" s="84">
        <f>'[1]Eurostat data'!W408/1000</f>
        <v>0</v>
      </c>
      <c r="H101" s="84">
        <f>'[1]Eurostat data'!W312/1000+'[1]Eurostat data'!W265/1000</f>
        <v>-2.6440000000000001</v>
      </c>
      <c r="I101" s="84">
        <f>'[1]Eurostat data'!W25/1000</f>
        <v>268.57600000000002</v>
      </c>
      <c r="J101" s="85">
        <f t="shared" si="64"/>
        <v>267.36200000000002</v>
      </c>
      <c r="K101" s="86">
        <f t="shared" si="65"/>
        <v>1.2139999999999986</v>
      </c>
      <c r="L101" s="89" t="s">
        <v>82</v>
      </c>
      <c r="M101" s="87">
        <f t="shared" si="66"/>
        <v>4.5055019037858779</v>
      </c>
      <c r="N101" s="87">
        <f t="shared" si="62"/>
        <v>31.39002550848662</v>
      </c>
      <c r="O101" s="87">
        <f t="shared" si="62"/>
        <v>15.911012036115826</v>
      </c>
      <c r="P101" s="87">
        <f t="shared" si="62"/>
        <v>41.344319686417663</v>
      </c>
      <c r="Q101" s="87">
        <f t="shared" si="62"/>
        <v>7.8380622526761456</v>
      </c>
      <c r="R101" s="87">
        <f t="shared" si="62"/>
        <v>0</v>
      </c>
      <c r="S101" s="87">
        <f t="shared" si="63"/>
        <v>-0.98892138748214031</v>
      </c>
      <c r="T101" s="88">
        <f t="shared" si="67"/>
        <v>99.999999999999986</v>
      </c>
    </row>
    <row r="102" spans="1:20" x14ac:dyDescent="0.2">
      <c r="A102" s="89" t="s">
        <v>83</v>
      </c>
      <c r="B102" s="84">
        <f>'[1]Eurostat data'!W74/1000</f>
        <v>14.17</v>
      </c>
      <c r="C102" s="84">
        <f>'[1]Eurostat data'!W122/1000</f>
        <v>70.513000000000005</v>
      </c>
      <c r="D102" s="84">
        <f>'[1]Eurostat data'!W170/1000</f>
        <v>68.057000000000002</v>
      </c>
      <c r="E102" s="84">
        <f>'[1]Eurostat data'!W218/1000</f>
        <v>0</v>
      </c>
      <c r="F102" s="84">
        <f>'[1]Eurostat data'!W360/1000</f>
        <v>18.033000000000001</v>
      </c>
      <c r="G102" s="84">
        <f>'[1]Eurostat data'!W409/1000</f>
        <v>0.16500000000000001</v>
      </c>
      <c r="H102" s="84">
        <f>'[1]Eurostat data'!W313/1000+'[1]Eurostat data'!W266/1000</f>
        <v>3.7970000000000002</v>
      </c>
      <c r="I102" s="84">
        <f>'[1]Eurostat data'!W26/1000</f>
        <v>175.51499999999999</v>
      </c>
      <c r="J102" s="85">
        <f t="shared" si="64"/>
        <v>174.73500000000001</v>
      </c>
      <c r="K102" s="86">
        <f t="shared" si="65"/>
        <v>0.77999999999997272</v>
      </c>
      <c r="L102" s="89" t="s">
        <v>83</v>
      </c>
      <c r="M102" s="87">
        <f t="shared" si="66"/>
        <v>8.1094228403010273</v>
      </c>
      <c r="N102" s="87">
        <f t="shared" si="62"/>
        <v>40.354250722522679</v>
      </c>
      <c r="O102" s="87">
        <f t="shared" si="62"/>
        <v>38.948693736229146</v>
      </c>
      <c r="P102" s="87">
        <f t="shared" si="62"/>
        <v>0</v>
      </c>
      <c r="Q102" s="87">
        <f t="shared" si="62"/>
        <v>10.320199158726071</v>
      </c>
      <c r="R102" s="87">
        <f t="shared" si="62"/>
        <v>9.4428706326723316E-2</v>
      </c>
      <c r="S102" s="87">
        <f t="shared" si="63"/>
        <v>2.1730048358943539</v>
      </c>
      <c r="T102" s="88">
        <f t="shared" si="67"/>
        <v>100</v>
      </c>
    </row>
    <row r="103" spans="1:20" x14ac:dyDescent="0.2">
      <c r="A103" s="89" t="s">
        <v>84</v>
      </c>
      <c r="B103" s="84">
        <f>'[1]Eurostat data'!W75/1000</f>
        <v>1.7000000000000001E-2</v>
      </c>
      <c r="C103" s="84">
        <f>'[1]Eurostat data'!W123/1000</f>
        <v>2.5920000000000001</v>
      </c>
      <c r="D103" s="84">
        <f>'[1]Eurostat data'!W171/1000</f>
        <v>0</v>
      </c>
      <c r="E103" s="84">
        <f>'[1]Eurostat data'!W219/1000</f>
        <v>0</v>
      </c>
      <c r="F103" s="84">
        <f>'[1]Eurostat data'!W361/1000</f>
        <v>0.10100000000000001</v>
      </c>
      <c r="G103" s="84">
        <f>'[1]Eurostat data'!W410/1000</f>
        <v>7.0000000000000001E-3</v>
      </c>
      <c r="H103" s="84">
        <f>'[1]Eurostat data'!W314/1000+'[1]Eurostat data'!W267/1000</f>
        <v>0</v>
      </c>
      <c r="I103" s="84">
        <f>'[1]Eurostat data'!W27/1000</f>
        <v>2.7170000000000001</v>
      </c>
      <c r="J103" s="85">
        <f t="shared" si="64"/>
        <v>2.7170000000000001</v>
      </c>
      <c r="K103" s="86">
        <f t="shared" si="65"/>
        <v>0</v>
      </c>
      <c r="L103" s="89" t="s">
        <v>84</v>
      </c>
      <c r="M103" s="87">
        <f t="shared" si="66"/>
        <v>0.62569009937430997</v>
      </c>
      <c r="N103" s="87">
        <f t="shared" si="62"/>
        <v>95.399337504600652</v>
      </c>
      <c r="O103" s="87">
        <f t="shared" si="62"/>
        <v>0</v>
      </c>
      <c r="P103" s="87">
        <f t="shared" si="62"/>
        <v>0</v>
      </c>
      <c r="Q103" s="87">
        <f t="shared" si="62"/>
        <v>3.7173352962826649</v>
      </c>
      <c r="R103" s="87">
        <f t="shared" si="62"/>
        <v>0.25763709974236293</v>
      </c>
      <c r="S103" s="87">
        <f t="shared" si="63"/>
        <v>0</v>
      </c>
      <c r="T103" s="88">
        <f t="shared" si="67"/>
        <v>100</v>
      </c>
    </row>
    <row r="104" spans="1:20" x14ac:dyDescent="0.2">
      <c r="A104" s="89" t="s">
        <v>85</v>
      </c>
      <c r="B104" s="84">
        <f>'[1]Eurostat data'!W76/1000</f>
        <v>0.109</v>
      </c>
      <c r="C104" s="84">
        <f>'[1]Eurostat data'!W124/1000</f>
        <v>1.2929999999999999</v>
      </c>
      <c r="D104" s="84">
        <f>'[1]Eurostat data'!W172/1000</f>
        <v>1.462</v>
      </c>
      <c r="E104" s="84">
        <f>'[1]Eurostat data'!W220/1000</f>
        <v>0</v>
      </c>
      <c r="F104" s="84">
        <f>'[1]Eurostat data'!W362/1000</f>
        <v>1.571</v>
      </c>
      <c r="G104" s="84">
        <f>'[1]Eurostat data'!W411/1000</f>
        <v>3.0000000000000001E-3</v>
      </c>
      <c r="H104" s="84">
        <f>'[1]Eurostat data'!W315/1000+'[1]Eurostat data'!W268/1000</f>
        <v>7.4999999999999997E-2</v>
      </c>
      <c r="I104" s="84">
        <f>'[1]Eurostat data'!W28/1000</f>
        <v>4.5380000000000003</v>
      </c>
      <c r="J104" s="85">
        <f t="shared" si="64"/>
        <v>4.5129999999999999</v>
      </c>
      <c r="K104" s="86">
        <f t="shared" si="65"/>
        <v>2.5000000000000355E-2</v>
      </c>
      <c r="L104" s="89" t="s">
        <v>85</v>
      </c>
      <c r="M104" s="87">
        <f t="shared" si="66"/>
        <v>2.4152448482162643</v>
      </c>
      <c r="N104" s="87">
        <f t="shared" si="62"/>
        <v>28.65056503434522</v>
      </c>
      <c r="O104" s="87">
        <f t="shared" si="62"/>
        <v>32.395302459561265</v>
      </c>
      <c r="P104" s="87">
        <f t="shared" si="62"/>
        <v>0</v>
      </c>
      <c r="Q104" s="87">
        <f t="shared" si="62"/>
        <v>34.810547307777533</v>
      </c>
      <c r="R104" s="87">
        <f t="shared" si="62"/>
        <v>6.647462884998892E-2</v>
      </c>
      <c r="S104" s="87">
        <f t="shared" si="63"/>
        <v>1.661865721249723</v>
      </c>
      <c r="T104" s="88">
        <f t="shared" si="67"/>
        <v>99.999999999999986</v>
      </c>
    </row>
    <row r="105" spans="1:20" x14ac:dyDescent="0.2">
      <c r="A105" s="89" t="s">
        <v>86</v>
      </c>
      <c r="B105" s="84">
        <f>'[1]Eurostat data'!W77/1000</f>
        <v>0.20499999999999999</v>
      </c>
      <c r="C105" s="84">
        <f>'[1]Eurostat data'!W125/1000</f>
        <v>2.5870000000000002</v>
      </c>
      <c r="D105" s="84">
        <f>'[1]Eurostat data'!W173/1000</f>
        <v>2.492</v>
      </c>
      <c r="E105" s="84">
        <f>'[1]Eurostat data'!W221/1000</f>
        <v>0</v>
      </c>
      <c r="F105" s="84">
        <f>'[1]Eurostat data'!W363/1000</f>
        <v>1.0649999999999999</v>
      </c>
      <c r="G105" s="84">
        <f>'[1]Eurostat data'!W412/1000</f>
        <v>0</v>
      </c>
      <c r="H105" s="84">
        <f>'[1]Eurostat data'!W316/1000+'[1]Eurostat data'!W269/1000</f>
        <v>0.51500000000000001</v>
      </c>
      <c r="I105" s="84">
        <f>'[1]Eurostat data'!W29/1000</f>
        <v>6.8639999999999999</v>
      </c>
      <c r="J105" s="85">
        <f t="shared" si="64"/>
        <v>6.8639999999999999</v>
      </c>
      <c r="K105" s="86">
        <f t="shared" si="65"/>
        <v>0</v>
      </c>
      <c r="L105" s="89" t="s">
        <v>86</v>
      </c>
      <c r="M105" s="87">
        <f t="shared" si="66"/>
        <v>2.9865967365967365</v>
      </c>
      <c r="N105" s="87">
        <f t="shared" si="62"/>
        <v>37.689393939393945</v>
      </c>
      <c r="O105" s="87">
        <f t="shared" si="62"/>
        <v>36.305361305361302</v>
      </c>
      <c r="P105" s="90">
        <f t="shared" si="62"/>
        <v>0</v>
      </c>
      <c r="Q105" s="87">
        <f t="shared" si="62"/>
        <v>15.515734265734267</v>
      </c>
      <c r="R105" s="87">
        <f t="shared" si="62"/>
        <v>0</v>
      </c>
      <c r="S105" s="87">
        <f t="shared" si="63"/>
        <v>7.5029137529137531</v>
      </c>
      <c r="T105" s="88">
        <f t="shared" si="67"/>
        <v>100.00000000000001</v>
      </c>
    </row>
    <row r="106" spans="1:20" x14ac:dyDescent="0.2">
      <c r="A106" s="89" t="s">
        <v>87</v>
      </c>
      <c r="B106" s="84">
        <f>'[1]Eurostat data'!W78/1000</f>
        <v>6.6000000000000003E-2</v>
      </c>
      <c r="C106" s="84">
        <f>'[1]Eurostat data'!W126/1000</f>
        <v>2.875</v>
      </c>
      <c r="D106" s="84">
        <f>'[1]Eurostat data'!W174/1000</f>
        <v>1.1970000000000001</v>
      </c>
      <c r="E106" s="84">
        <f>'[1]Eurostat data'!W222/1000</f>
        <v>0</v>
      </c>
      <c r="F106" s="84">
        <f>'[1]Eurostat data'!W364/1000</f>
        <v>0.13300000000000001</v>
      </c>
      <c r="G106" s="84">
        <f>'[1]Eurostat data'!W413/1000</f>
        <v>1.4E-2</v>
      </c>
      <c r="H106" s="84">
        <f>'[1]Eurostat data'!W317/1000+'[1]Eurostat data'!W270/1000</f>
        <v>0.34899999999999998</v>
      </c>
      <c r="I106" s="84">
        <f>'[1]Eurostat data'!W30/1000</f>
        <v>4.6580000000000004</v>
      </c>
      <c r="J106" s="85">
        <f t="shared" si="64"/>
        <v>4.6340000000000003</v>
      </c>
      <c r="K106" s="86">
        <f t="shared" si="65"/>
        <v>2.4000000000000021E-2</v>
      </c>
      <c r="L106" s="89" t="s">
        <v>87</v>
      </c>
      <c r="M106" s="87">
        <f t="shared" si="66"/>
        <v>1.4242555028053518</v>
      </c>
      <c r="N106" s="87">
        <f t="shared" si="62"/>
        <v>62.041432887354333</v>
      </c>
      <c r="O106" s="87">
        <f t="shared" si="62"/>
        <v>25.830815709969787</v>
      </c>
      <c r="P106" s="87">
        <f t="shared" si="62"/>
        <v>0</v>
      </c>
      <c r="Q106" s="87">
        <f t="shared" si="62"/>
        <v>2.8700906344410875</v>
      </c>
      <c r="R106" s="87">
        <f t="shared" si="62"/>
        <v>0.30211480362537763</v>
      </c>
      <c r="S106" s="87">
        <f t="shared" si="63"/>
        <v>7.5312904618040557</v>
      </c>
      <c r="T106" s="88">
        <f t="shared" si="67"/>
        <v>99.999999999999986</v>
      </c>
    </row>
    <row r="107" spans="1:20" x14ac:dyDescent="0.2">
      <c r="A107" s="89" t="s">
        <v>88</v>
      </c>
      <c r="B107" s="84">
        <f>'[1]Eurostat data'!W79/1000</f>
        <v>2.73</v>
      </c>
      <c r="C107" s="84">
        <f>'[1]Eurostat data'!W127/1000</f>
        <v>6.8319999999999999</v>
      </c>
      <c r="D107" s="84">
        <f>'[1]Eurostat data'!W175/1000</f>
        <v>9.8149999999999995</v>
      </c>
      <c r="E107" s="84">
        <f>'[1]Eurostat data'!W223/1000</f>
        <v>4.0780000000000003</v>
      </c>
      <c r="F107" s="84">
        <f>'[1]Eurostat data'!W365/1000</f>
        <v>1.9890000000000001</v>
      </c>
      <c r="G107" s="84">
        <f>'[1]Eurostat data'!W414/1000</f>
        <v>3.5000000000000003E-2</v>
      </c>
      <c r="H107" s="84">
        <f>'[1]Eurostat data'!W318/1000+'[1]Eurostat data'!W271/1000</f>
        <v>0.44700000000000001</v>
      </c>
      <c r="I107" s="84">
        <f>'[1]Eurostat data'!W31/1000</f>
        <v>25.978000000000002</v>
      </c>
      <c r="J107" s="85">
        <f t="shared" si="64"/>
        <v>25.925999999999998</v>
      </c>
      <c r="K107" s="86">
        <f t="shared" si="65"/>
        <v>5.2000000000003155E-2</v>
      </c>
      <c r="L107" s="89" t="s">
        <v>88</v>
      </c>
      <c r="M107" s="87">
        <f t="shared" si="66"/>
        <v>10.529969914371675</v>
      </c>
      <c r="N107" s="87">
        <f t="shared" si="62"/>
        <v>26.351924708786544</v>
      </c>
      <c r="O107" s="87">
        <f t="shared" si="62"/>
        <v>37.857748977860062</v>
      </c>
      <c r="P107" s="87">
        <f t="shared" si="62"/>
        <v>15.729383630332487</v>
      </c>
      <c r="Q107" s="87">
        <f t="shared" si="62"/>
        <v>7.6718352233279337</v>
      </c>
      <c r="R107" s="87">
        <f t="shared" si="62"/>
        <v>0.13499961428681634</v>
      </c>
      <c r="S107" s="87">
        <f t="shared" si="63"/>
        <v>1.7241379310344829</v>
      </c>
      <c r="T107" s="88">
        <f t="shared" si="67"/>
        <v>100</v>
      </c>
    </row>
    <row r="108" spans="1:20" x14ac:dyDescent="0.2">
      <c r="A108" s="89" t="s">
        <v>89</v>
      </c>
      <c r="B108" s="84">
        <f>'[1]Eurostat data'!W80/1000</f>
        <v>0</v>
      </c>
      <c r="C108" s="84">
        <f>'[1]Eurostat data'!W128/1000</f>
        <v>0.91100000000000003</v>
      </c>
      <c r="D108" s="84">
        <f>'[1]Eurostat data'!W176/1000</f>
        <v>0</v>
      </c>
      <c r="E108" s="84">
        <f>'[1]Eurostat data'!W224/1000</f>
        <v>0</v>
      </c>
      <c r="F108" s="84">
        <f>'[1]Eurostat data'!W366/1000</f>
        <v>0</v>
      </c>
      <c r="G108" s="84">
        <f>'[1]Eurostat data'!W415/1000</f>
        <v>0</v>
      </c>
      <c r="H108" s="84">
        <f>'[1]Eurostat data'!W319/1000+'[1]Eurostat data'!W272/1000</f>
        <v>0</v>
      </c>
      <c r="I108" s="84">
        <f>'[1]Eurostat data'!W32/1000</f>
        <v>0.91100000000000003</v>
      </c>
      <c r="J108" s="85">
        <f t="shared" si="64"/>
        <v>0.91100000000000003</v>
      </c>
      <c r="K108" s="86">
        <f t="shared" si="65"/>
        <v>0</v>
      </c>
      <c r="L108" s="89" t="s">
        <v>89</v>
      </c>
      <c r="M108" s="87">
        <f t="shared" si="66"/>
        <v>0</v>
      </c>
      <c r="N108" s="87">
        <f t="shared" si="62"/>
        <v>100</v>
      </c>
      <c r="O108" s="87">
        <f t="shared" si="62"/>
        <v>0</v>
      </c>
      <c r="P108" s="87">
        <f t="shared" si="62"/>
        <v>0</v>
      </c>
      <c r="Q108" s="87">
        <f t="shared" si="62"/>
        <v>0</v>
      </c>
      <c r="R108" s="87">
        <f t="shared" si="62"/>
        <v>0</v>
      </c>
      <c r="S108" s="87">
        <f t="shared" si="63"/>
        <v>0</v>
      </c>
      <c r="T108" s="88">
        <f t="shared" si="67"/>
        <v>100</v>
      </c>
    </row>
    <row r="109" spans="1:20" x14ac:dyDescent="0.2">
      <c r="A109" s="91" t="s">
        <v>90</v>
      </c>
      <c r="B109" s="84">
        <f>'[1]Eurostat data'!W81/1000</f>
        <v>7.5960000000000001</v>
      </c>
      <c r="C109" s="84">
        <f>'[1]Eurostat data'!W129/1000</f>
        <v>35.067</v>
      </c>
      <c r="D109" s="84">
        <f>'[1]Eurostat data'!W177/1000</f>
        <v>39.308999999999997</v>
      </c>
      <c r="E109" s="84">
        <f>'[1]Eurostat data'!W225/1000</f>
        <v>1.024</v>
      </c>
      <c r="F109" s="84">
        <f>'[1]Eurostat data'!W367/1000</f>
        <v>2.9660000000000002</v>
      </c>
      <c r="G109" s="84">
        <f>'[1]Eurostat data'!W416/1000</f>
        <v>0</v>
      </c>
      <c r="H109" s="84">
        <f>'[1]Eurostat data'!W320/1000+'[1]Eurostat data'!W273/1000</f>
        <v>0.23899999999999999</v>
      </c>
      <c r="I109" s="84">
        <f>'[1]Eurostat data'!W33/1000</f>
        <v>86.924000000000007</v>
      </c>
      <c r="J109" s="85">
        <f t="shared" si="64"/>
        <v>86.200999999999993</v>
      </c>
      <c r="K109" s="86">
        <f t="shared" si="65"/>
        <v>0.72300000000001319</v>
      </c>
      <c r="L109" s="91" t="s">
        <v>90</v>
      </c>
      <c r="M109" s="87">
        <f t="shared" si="66"/>
        <v>8.8119627382512977</v>
      </c>
      <c r="N109" s="87">
        <f t="shared" si="62"/>
        <v>40.680502546374171</v>
      </c>
      <c r="O109" s="87">
        <f t="shared" si="62"/>
        <v>45.601559146645627</v>
      </c>
      <c r="P109" s="87">
        <f t="shared" si="62"/>
        <v>1.1879212538137611</v>
      </c>
      <c r="Q109" s="87">
        <f t="shared" si="62"/>
        <v>3.4407953504019679</v>
      </c>
      <c r="R109" s="87">
        <f t="shared" si="62"/>
        <v>0</v>
      </c>
      <c r="S109" s="87">
        <f t="shared" si="63"/>
        <v>0.27725896451317272</v>
      </c>
      <c r="T109" s="88">
        <f t="shared" si="67"/>
        <v>99.999999999999986</v>
      </c>
    </row>
    <row r="110" spans="1:20" x14ac:dyDescent="0.2">
      <c r="A110" s="92" t="s">
        <v>91</v>
      </c>
      <c r="B110" s="84">
        <f>'[1]Eurostat data'!W82/1000</f>
        <v>3.3969999999999998</v>
      </c>
      <c r="C110" s="84">
        <f>'[1]Eurostat data'!W130/1000</f>
        <v>13.090999999999999</v>
      </c>
      <c r="D110" s="84">
        <f>'[1]Eurostat data'!W178/1000</f>
        <v>8.2140000000000004</v>
      </c>
      <c r="E110" s="84">
        <f>'[1]Eurostat data'!W226/1000</f>
        <v>0</v>
      </c>
      <c r="F110" s="84">
        <f>'[1]Eurostat data'!W368/1000</f>
        <v>9.0709999999999997</v>
      </c>
      <c r="G110" s="84">
        <f>'[1]Eurostat data'!W417/1000</f>
        <v>0.503</v>
      </c>
      <c r="H110" s="84">
        <f>'[1]Eurostat data'!W321/1000+'[1]Eurostat data'!W274/1000</f>
        <v>0.2</v>
      </c>
      <c r="I110" s="84">
        <f>'[1]Eurostat data'!W34/1000</f>
        <v>34.618000000000002</v>
      </c>
      <c r="J110" s="85">
        <f t="shared" si="64"/>
        <v>34.475999999999999</v>
      </c>
      <c r="K110" s="86">
        <f t="shared" si="65"/>
        <v>0.14200000000000301</v>
      </c>
      <c r="L110" s="92" t="s">
        <v>91</v>
      </c>
      <c r="M110" s="87">
        <f t="shared" si="66"/>
        <v>9.8532312333217309</v>
      </c>
      <c r="N110" s="87">
        <f t="shared" si="62"/>
        <v>37.971342383107086</v>
      </c>
      <c r="O110" s="87">
        <f t="shared" si="62"/>
        <v>23.825269752871566</v>
      </c>
      <c r="P110" s="87">
        <f t="shared" si="62"/>
        <v>0</v>
      </c>
      <c r="Q110" s="87">
        <f t="shared" si="62"/>
        <v>26.311056967165566</v>
      </c>
      <c r="R110" s="87">
        <f t="shared" si="62"/>
        <v>1.4589859612484046</v>
      </c>
      <c r="S110" s="87">
        <f t="shared" si="63"/>
        <v>0.58011370228564796</v>
      </c>
      <c r="T110" s="88">
        <f t="shared" si="67"/>
        <v>100</v>
      </c>
    </row>
    <row r="111" spans="1:20" x14ac:dyDescent="0.2">
      <c r="A111" s="92" t="s">
        <v>92</v>
      </c>
      <c r="B111" s="84">
        <f>'[1]Eurostat data'!W83/1000</f>
        <v>54.607999999999997</v>
      </c>
      <c r="C111" s="84">
        <f>'[1]Eurostat data'!W131/1000</f>
        <v>26.4</v>
      </c>
      <c r="D111" s="84">
        <f>'[1]Eurostat data'!W179/1000</f>
        <v>12.807</v>
      </c>
      <c r="E111" s="84">
        <f>'[1]Eurostat data'!W227/1000</f>
        <v>0</v>
      </c>
      <c r="F111" s="84">
        <f>'[1]Eurostat data'!W369/1000</f>
        <v>7.2789999999999999</v>
      </c>
      <c r="G111" s="84">
        <f>'[1]Eurostat data'!W418/1000</f>
        <v>0.61</v>
      </c>
      <c r="H111" s="84">
        <f>'[1]Eurostat data'!W322/1000+'[1]Eurostat data'!W275/1000</f>
        <v>-0.11600000000000001</v>
      </c>
      <c r="I111" s="84">
        <f>'[1]Eurostat data'!W35/1000</f>
        <v>101.70399999999999</v>
      </c>
      <c r="J111" s="85">
        <f t="shared" si="64"/>
        <v>101.58799999999999</v>
      </c>
      <c r="K111" s="86">
        <f t="shared" si="65"/>
        <v>0.11599999999999966</v>
      </c>
      <c r="L111" s="92" t="s">
        <v>92</v>
      </c>
      <c r="M111" s="87">
        <f t="shared" si="66"/>
        <v>53.754380438634477</v>
      </c>
      <c r="N111" s="87">
        <f t="shared" si="62"/>
        <v>25.98732133716581</v>
      </c>
      <c r="O111" s="87">
        <f t="shared" si="62"/>
        <v>12.606803953222823</v>
      </c>
      <c r="P111" s="87">
        <f t="shared" si="62"/>
        <v>0</v>
      </c>
      <c r="Q111" s="87">
        <f t="shared" si="62"/>
        <v>7.1652163641374971</v>
      </c>
      <c r="R111" s="87">
        <f t="shared" si="62"/>
        <v>0.60046462180572513</v>
      </c>
      <c r="S111" s="87">
        <f t="shared" si="63"/>
        <v>-0.11418671496633463</v>
      </c>
      <c r="T111" s="88">
        <f t="shared" si="67"/>
        <v>100</v>
      </c>
    </row>
    <row r="112" spans="1:20" x14ac:dyDescent="0.2">
      <c r="A112" s="92" t="s">
        <v>93</v>
      </c>
      <c r="B112" s="84">
        <f>'[1]Eurostat data'!W84/1000</f>
        <v>1.657</v>
      </c>
      <c r="C112" s="84">
        <f>'[1]Eurostat data'!W132/1000</f>
        <v>12.381</v>
      </c>
      <c r="D112" s="84">
        <f>'[1]Eurostat data'!W180/1000</f>
        <v>4.4889999999999999</v>
      </c>
      <c r="E112" s="84">
        <f>'[1]Eurostat data'!W228/1000</f>
        <v>0</v>
      </c>
      <c r="F112" s="84">
        <f>'[1]Eurostat data'!W370/1000</f>
        <v>5.4790000000000001</v>
      </c>
      <c r="G112" s="84">
        <f>'[1]Eurostat data'!W419/1000</f>
        <v>4.7E-2</v>
      </c>
      <c r="H112" s="84">
        <f>'[1]Eurostat data'!W323/1000+'[1]Eurostat data'!W276/1000</f>
        <v>0.22600000000000001</v>
      </c>
      <c r="I112" s="84">
        <f>'[1]Eurostat data'!W36/1000</f>
        <v>24.373999999999999</v>
      </c>
      <c r="J112" s="85">
        <f t="shared" si="64"/>
        <v>24.279</v>
      </c>
      <c r="K112" s="86">
        <f t="shared" si="65"/>
        <v>9.4999999999998863E-2</v>
      </c>
      <c r="L112" s="92" t="s">
        <v>93</v>
      </c>
      <c r="M112" s="87">
        <f t="shared" si="66"/>
        <v>6.8248280406936033</v>
      </c>
      <c r="N112" s="87">
        <f t="shared" si="62"/>
        <v>50.994686766341282</v>
      </c>
      <c r="O112" s="87">
        <f t="shared" si="62"/>
        <v>18.489229375180194</v>
      </c>
      <c r="P112" s="87">
        <f t="shared" si="62"/>
        <v>0</v>
      </c>
      <c r="Q112" s="87">
        <f t="shared" si="62"/>
        <v>22.566827299312163</v>
      </c>
      <c r="R112" s="87">
        <f t="shared" si="62"/>
        <v>0.19358293175171959</v>
      </c>
      <c r="S112" s="87">
        <f t="shared" si="63"/>
        <v>0.93084558672103468</v>
      </c>
      <c r="T112" s="88">
        <f t="shared" si="67"/>
        <v>100</v>
      </c>
    </row>
    <row r="113" spans="1:21" x14ac:dyDescent="0.2">
      <c r="A113" s="92" t="s">
        <v>94</v>
      </c>
      <c r="B113" s="84">
        <f>'[1]Eurostat data'!W85/1000</f>
        <v>7.0090000000000003</v>
      </c>
      <c r="C113" s="84">
        <f>'[1]Eurostat data'!W133/1000</f>
        <v>9.2469999999999999</v>
      </c>
      <c r="D113" s="84">
        <f>'[1]Eurostat data'!W181/1000</f>
        <v>10.788</v>
      </c>
      <c r="E113" s="84">
        <f>'[1]Eurostat data'!W229/1000</f>
        <v>2.9980000000000002</v>
      </c>
      <c r="F113" s="84">
        <f>'[1]Eurostat data'!W371/1000</f>
        <v>5.8310000000000004</v>
      </c>
      <c r="G113" s="84">
        <f>'[1]Eurostat data'!W420/1000</f>
        <v>0.03</v>
      </c>
      <c r="H113" s="84">
        <f>'[1]Eurostat data'!W324/1000+'[1]Eurostat data'!W277/1000</f>
        <v>-0.19600000000000001</v>
      </c>
      <c r="I113" s="84">
        <f>'[1]Eurostat data'!W37/1000</f>
        <v>35.707999999999998</v>
      </c>
      <c r="J113" s="85">
        <f t="shared" si="64"/>
        <v>35.707000000000008</v>
      </c>
      <c r="K113" s="86">
        <f t="shared" si="65"/>
        <v>9.9999999999056399E-4</v>
      </c>
      <c r="L113" s="92" t="s">
        <v>94</v>
      </c>
      <c r="M113" s="87">
        <f t="shared" si="66"/>
        <v>19.629204357688966</v>
      </c>
      <c r="N113" s="87">
        <f t="shared" si="62"/>
        <v>25.896882964124678</v>
      </c>
      <c r="O113" s="87">
        <f t="shared" si="62"/>
        <v>30.21256336292603</v>
      </c>
      <c r="P113" s="87">
        <f t="shared" si="62"/>
        <v>8.3961128070126296</v>
      </c>
      <c r="Q113" s="87">
        <f t="shared" si="62"/>
        <v>16.330131346794744</v>
      </c>
      <c r="R113" s="87">
        <f t="shared" si="62"/>
        <v>8.4017139496457255E-2</v>
      </c>
      <c r="S113" s="87">
        <f t="shared" si="63"/>
        <v>-0.54891197804352077</v>
      </c>
      <c r="T113" s="88">
        <f t="shared" si="67"/>
        <v>99.999999999999986</v>
      </c>
    </row>
    <row r="114" spans="1:21" x14ac:dyDescent="0.2">
      <c r="A114" s="92" t="s">
        <v>95</v>
      </c>
      <c r="B114" s="84">
        <f>'[1]Eurostat data'!W86/1000</f>
        <v>1.458</v>
      </c>
      <c r="C114" s="84">
        <f>'[1]Eurostat data'!W134/1000</f>
        <v>2.573</v>
      </c>
      <c r="D114" s="84">
        <f>'[1]Eurostat data'!W182/1000</f>
        <v>0.86299999999999999</v>
      </c>
      <c r="E114" s="84">
        <f>'[1]Eurostat data'!W230/1000</f>
        <v>1.4590000000000001</v>
      </c>
      <c r="F114" s="84">
        <f>'[1]Eurostat data'!W372/1000</f>
        <v>1.07</v>
      </c>
      <c r="G114" s="84">
        <f>'[1]Eurostat data'!W421/1000</f>
        <v>2.3E-2</v>
      </c>
      <c r="H114" s="84">
        <f>'[1]Eurostat data'!W325/1000+'[1]Eurostat data'!W278/1000</f>
        <v>-0.182</v>
      </c>
      <c r="I114" s="84">
        <f>'[1]Eurostat data'!W38/1000</f>
        <v>7.2640000000000002</v>
      </c>
      <c r="J114" s="85">
        <f t="shared" si="64"/>
        <v>7.2639999999999993</v>
      </c>
      <c r="K114" s="86">
        <f t="shared" si="65"/>
        <v>0</v>
      </c>
      <c r="L114" s="92" t="s">
        <v>95</v>
      </c>
      <c r="M114" s="87">
        <f t="shared" si="66"/>
        <v>20.071585903083701</v>
      </c>
      <c r="N114" s="87">
        <f t="shared" si="62"/>
        <v>35.421255506607935</v>
      </c>
      <c r="O114" s="87">
        <f t="shared" si="62"/>
        <v>11.880506607929517</v>
      </c>
      <c r="P114" s="87">
        <f t="shared" si="62"/>
        <v>20.085352422907491</v>
      </c>
      <c r="Q114" s="87">
        <f t="shared" si="62"/>
        <v>14.730176211453745</v>
      </c>
      <c r="R114" s="87">
        <f t="shared" si="62"/>
        <v>0.31662995594713655</v>
      </c>
      <c r="S114" s="87">
        <f t="shared" si="63"/>
        <v>-2.5055066079295156</v>
      </c>
      <c r="T114" s="88">
        <f t="shared" si="67"/>
        <v>100</v>
      </c>
    </row>
    <row r="115" spans="1:21" x14ac:dyDescent="0.2">
      <c r="A115" s="92" t="s">
        <v>96</v>
      </c>
      <c r="B115" s="84">
        <f>'[1]Eurostat data'!W87/1000</f>
        <v>3.8969999999999998</v>
      </c>
      <c r="C115" s="84">
        <f>'[1]Eurostat data'!W135/1000</f>
        <v>3.6890000000000001</v>
      </c>
      <c r="D115" s="84">
        <f>'[1]Eurostat data'!W183/1000</f>
        <v>5.0060000000000002</v>
      </c>
      <c r="E115" s="84">
        <f>'[1]Eurostat data'!W231/1000</f>
        <v>3.819</v>
      </c>
      <c r="F115" s="84">
        <f>'[1]Eurostat data'!W373/1000</f>
        <v>1.3859999999999999</v>
      </c>
      <c r="G115" s="84">
        <f>'[1]Eurostat data'!W422/1000</f>
        <v>1.7999999999999999E-2</v>
      </c>
      <c r="H115" s="84">
        <f>'[1]Eurostat data'!W326/1000+'[1]Eurostat data'!W279/1000</f>
        <v>0.09</v>
      </c>
      <c r="I115" s="84">
        <f>'[1]Eurostat data'!W39/1000</f>
        <v>17.922000000000001</v>
      </c>
      <c r="J115" s="85">
        <f t="shared" si="64"/>
        <v>17.905000000000001</v>
      </c>
      <c r="K115" s="86">
        <f t="shared" si="65"/>
        <v>1.699999999999946E-2</v>
      </c>
      <c r="L115" s="92" t="s">
        <v>96</v>
      </c>
      <c r="M115" s="87">
        <f t="shared" si="66"/>
        <v>21.76487014800335</v>
      </c>
      <c r="N115" s="87">
        <f t="shared" si="62"/>
        <v>20.603183468304941</v>
      </c>
      <c r="O115" s="87">
        <f t="shared" si="62"/>
        <v>27.958670762356881</v>
      </c>
      <c r="P115" s="87">
        <f t="shared" si="62"/>
        <v>21.329237643116446</v>
      </c>
      <c r="Q115" s="87">
        <f t="shared" si="62"/>
        <v>7.7408545099134312</v>
      </c>
      <c r="R115" s="87">
        <f t="shared" si="62"/>
        <v>0.10053057805082377</v>
      </c>
      <c r="S115" s="87">
        <f t="shared" si="63"/>
        <v>0.50265289025411897</v>
      </c>
      <c r="T115" s="88">
        <f t="shared" si="67"/>
        <v>100</v>
      </c>
    </row>
    <row r="116" spans="1:21" x14ac:dyDescent="0.2">
      <c r="A116" s="92" t="s">
        <v>97</v>
      </c>
      <c r="B116" s="84">
        <f>'[1]Eurostat data'!W88/1000</f>
        <v>6.8780000000000001</v>
      </c>
      <c r="C116" s="84">
        <f>'[1]Eurostat data'!W136/1000</f>
        <v>10.271000000000001</v>
      </c>
      <c r="D116" s="84">
        <f>'[1]Eurostat data'!W184/1000</f>
        <v>3.8370000000000002</v>
      </c>
      <c r="E116" s="84">
        <f>'[1]Eurostat data'!W232/1000</f>
        <v>5.8810000000000002</v>
      </c>
      <c r="F116" s="84">
        <f>'[1]Eurostat data'!W374/1000</f>
        <v>9.0630000000000006</v>
      </c>
      <c r="G116" s="84">
        <f>'[1]Eurostat data'!W423/1000</f>
        <v>4.2000000000000003E-2</v>
      </c>
      <c r="H116" s="84">
        <f>'[1]Eurostat data'!W327/1000+'[1]Eurostat data'!W280/1000</f>
        <v>0.90300000000000002</v>
      </c>
      <c r="I116" s="84">
        <f>'[1]Eurostat data'!W40/1000</f>
        <v>36.978000000000002</v>
      </c>
      <c r="J116" s="85">
        <f t="shared" si="64"/>
        <v>36.875</v>
      </c>
      <c r="K116" s="86">
        <f t="shared" si="65"/>
        <v>0.10300000000000153</v>
      </c>
      <c r="L116" s="92" t="s">
        <v>97</v>
      </c>
      <c r="M116" s="87">
        <f t="shared" si="66"/>
        <v>18.652203389830508</v>
      </c>
      <c r="N116" s="87">
        <f t="shared" si="62"/>
        <v>27.853559322033902</v>
      </c>
      <c r="O116" s="87">
        <f t="shared" si="62"/>
        <v>10.405423728813561</v>
      </c>
      <c r="P116" s="87">
        <f t="shared" si="62"/>
        <v>15.948474576271186</v>
      </c>
      <c r="Q116" s="87">
        <f t="shared" si="62"/>
        <v>24.57762711864407</v>
      </c>
      <c r="R116" s="87">
        <f t="shared" si="62"/>
        <v>0.11389830508474577</v>
      </c>
      <c r="S116" s="87">
        <f t="shared" si="63"/>
        <v>2.4488135593220339</v>
      </c>
      <c r="T116" s="88">
        <f t="shared" si="67"/>
        <v>100</v>
      </c>
    </row>
    <row r="117" spans="1:21" x14ac:dyDescent="0.2">
      <c r="A117" s="92" t="s">
        <v>98</v>
      </c>
      <c r="B117" s="84">
        <f>'[1]Eurostat data'!W89/1000</f>
        <v>2.492</v>
      </c>
      <c r="C117" s="84">
        <f>'[1]Eurostat data'!W137/1000</f>
        <v>14.509</v>
      </c>
      <c r="D117" s="84">
        <f>'[1]Eurostat data'!W185/1000</f>
        <v>1.331</v>
      </c>
      <c r="E117" s="84">
        <f>'[1]Eurostat data'!W233/1000</f>
        <v>14.917</v>
      </c>
      <c r="F117" s="84">
        <f>'[1]Eurostat data'!W375/1000</f>
        <v>17.408000000000001</v>
      </c>
      <c r="G117" s="84">
        <f>'[1]Eurostat data'!W424/1000</f>
        <v>2.1000000000000001E-2</v>
      </c>
      <c r="H117" s="84">
        <f>'[1]Eurostat data'!W328/1000+'[1]Eurostat data'!W281/1000</f>
        <v>0.17899999999999999</v>
      </c>
      <c r="I117" s="84">
        <f>'[1]Eurostat data'!W41/1000</f>
        <v>51.351999999999997</v>
      </c>
      <c r="J117" s="85">
        <f t="shared" si="64"/>
        <v>50.857000000000006</v>
      </c>
      <c r="K117" s="86">
        <f t="shared" si="65"/>
        <v>0.49499999999999034</v>
      </c>
      <c r="L117" s="92" t="s">
        <v>98</v>
      </c>
      <c r="M117" s="87">
        <f t="shared" si="66"/>
        <v>4.9000137640836066</v>
      </c>
      <c r="N117" s="87">
        <f t="shared" si="62"/>
        <v>28.529012721945847</v>
      </c>
      <c r="O117" s="87">
        <f t="shared" si="62"/>
        <v>2.6171421829836596</v>
      </c>
      <c r="P117" s="87">
        <f t="shared" si="62"/>
        <v>29.331262166466757</v>
      </c>
      <c r="Q117" s="87">
        <f t="shared" si="62"/>
        <v>34.229309632892225</v>
      </c>
      <c r="R117" s="87">
        <f t="shared" si="62"/>
        <v>4.1292250820929272E-2</v>
      </c>
      <c r="S117" s="87">
        <f t="shared" si="63"/>
        <v>0.35196728080696849</v>
      </c>
      <c r="T117" s="88">
        <f t="shared" si="67"/>
        <v>100</v>
      </c>
    </row>
    <row r="118" spans="1:21" x14ac:dyDescent="0.2">
      <c r="A118" s="92" t="s">
        <v>99</v>
      </c>
      <c r="B118" s="84">
        <f>'[1]Eurostat data'!W90/1000</f>
        <v>30.457000000000001</v>
      </c>
      <c r="C118" s="84">
        <f>'[1]Eurostat data'!W138/1000</f>
        <v>73.918999999999997</v>
      </c>
      <c r="D118" s="84">
        <f>'[1]Eurostat data'!W186/1000</f>
        <v>84.813999999999993</v>
      </c>
      <c r="E118" s="84">
        <f>'[1]Eurostat data'!W234/1000</f>
        <v>16.029</v>
      </c>
      <c r="F118" s="84">
        <f>'[1]Eurostat data'!W376/1000</f>
        <v>6.7880000000000003</v>
      </c>
      <c r="G118" s="84">
        <f>'[1]Eurostat data'!W425/1000</f>
        <v>7.2999999999999995E-2</v>
      </c>
      <c r="H118" s="84">
        <f>'[1]Eurostat data'!W329/1000+'[1]Eurostat data'!W282/1000</f>
        <v>0.22900000000000001</v>
      </c>
      <c r="I118" s="84">
        <f>'[1]Eurostat data'!W42/1000</f>
        <v>212.62899999999999</v>
      </c>
      <c r="J118" s="85">
        <f t="shared" si="64"/>
        <v>212.30900000000003</v>
      </c>
      <c r="K118" s="86">
        <f t="shared" si="65"/>
        <v>0.31999999999996476</v>
      </c>
      <c r="L118" s="92" t="s">
        <v>99</v>
      </c>
      <c r="M118" s="87">
        <f t="shared" si="66"/>
        <v>14.345600045217113</v>
      </c>
      <c r="N118" s="87">
        <f t="shared" si="62"/>
        <v>34.816705839130698</v>
      </c>
      <c r="O118" s="87">
        <f t="shared" si="62"/>
        <v>39.948377129561152</v>
      </c>
      <c r="P118" s="87">
        <f t="shared" si="62"/>
        <v>7.5498448016805693</v>
      </c>
      <c r="Q118" s="87">
        <f t="shared" si="62"/>
        <v>3.1972266837486871</v>
      </c>
      <c r="R118" s="87">
        <f t="shared" si="62"/>
        <v>3.4383846186454646E-2</v>
      </c>
      <c r="S118" s="87">
        <f t="shared" si="63"/>
        <v>0.10786165447531663</v>
      </c>
      <c r="T118" s="88">
        <f t="shared" si="67"/>
        <v>99.999999999999972</v>
      </c>
    </row>
    <row r="119" spans="1:21" x14ac:dyDescent="0.2">
      <c r="A119" s="92" t="s">
        <v>100</v>
      </c>
      <c r="B119" s="84">
        <f>'[1]Eurostat data'!W91/1000</f>
        <v>32.104999999999997</v>
      </c>
      <c r="C119" s="84">
        <f>'[1]Eurostat data'!W139/1000</f>
        <v>31.81</v>
      </c>
      <c r="D119" s="84">
        <f>'[1]Eurostat data'!W187/1000</f>
        <v>31.395</v>
      </c>
      <c r="E119" s="84">
        <f>'[1]Eurostat data'!W235/1000</f>
        <v>0</v>
      </c>
      <c r="F119" s="84">
        <f>'[1]Eurostat data'!W377/1000</f>
        <v>11.627000000000001</v>
      </c>
      <c r="G119" s="84">
        <f>'[1]Eurostat data'!W426/1000</f>
        <v>3.5999999999999997E-2</v>
      </c>
      <c r="H119" s="84">
        <f>'[1]Eurostat data'!W330/1000+'[1]Eurostat data'!W283/1000</f>
        <v>-6.7000000000000004E-2</v>
      </c>
      <c r="I119" s="84">
        <f>'[1]Eurostat data'!W43/1000</f>
        <v>106.907</v>
      </c>
      <c r="J119" s="85">
        <f t="shared" si="64"/>
        <v>106.90599999999999</v>
      </c>
      <c r="K119" s="86">
        <f t="shared" si="65"/>
        <v>1.0000000000047748E-3</v>
      </c>
      <c r="L119" s="92" t="s">
        <v>100</v>
      </c>
      <c r="M119" s="87">
        <f t="shared" si="66"/>
        <v>30.031055319626585</v>
      </c>
      <c r="N119" s="87">
        <f t="shared" si="62"/>
        <v>29.755111967522872</v>
      </c>
      <c r="O119" s="87">
        <f t="shared" si="62"/>
        <v>29.366920472190525</v>
      </c>
      <c r="P119" s="87">
        <f t="shared" si="62"/>
        <v>0</v>
      </c>
      <c r="Q119" s="87">
        <f t="shared" si="62"/>
        <v>10.875909677660751</v>
      </c>
      <c r="R119" s="87">
        <f t="shared" si="62"/>
        <v>3.3674442968589229E-2</v>
      </c>
      <c r="S119" s="87">
        <f t="shared" si="63"/>
        <v>-6.2671879969318847E-2</v>
      </c>
      <c r="T119" s="88">
        <f t="shared" si="67"/>
        <v>100</v>
      </c>
    </row>
    <row r="120" spans="1:21" x14ac:dyDescent="0.2">
      <c r="A120" s="93" t="s">
        <v>40</v>
      </c>
      <c r="B120" s="84">
        <f>'[1]Eurostat data'!S92/1000</f>
        <v>7.9000000000000001E-2</v>
      </c>
      <c r="C120" s="84">
        <f>'[1]Eurostat data'!S140/1000</f>
        <v>0.98899999999999999</v>
      </c>
      <c r="D120" s="84">
        <f>'[1]Eurostat data'!S188/1000</f>
        <v>0</v>
      </c>
      <c r="E120" s="84">
        <f>'[1]Eurostat data'!S236/1000</f>
        <v>0</v>
      </c>
      <c r="F120" s="84">
        <f>'[1]Eurostat data'!S378/1000</f>
        <v>3.258</v>
      </c>
      <c r="G120" s="84">
        <f>'[1]Eurostat data'!S427/1000</f>
        <v>0</v>
      </c>
      <c r="H120" s="84">
        <f>'[1]Eurostat data'!S331/1000+'[1]Eurostat data'!S284/1000</f>
        <v>0</v>
      </c>
      <c r="I120" s="84">
        <f>'[1]Eurostat data'!S44/1000</f>
        <v>4.3259999999999996</v>
      </c>
      <c r="J120" s="85">
        <f>SUM(B120:H120)</f>
        <v>4.3260000000000005</v>
      </c>
      <c r="K120" s="86">
        <f>I120-J120</f>
        <v>0</v>
      </c>
      <c r="L120" s="93" t="s">
        <v>40</v>
      </c>
      <c r="M120" s="87">
        <f t="shared" si="66"/>
        <v>1.8261673601479425</v>
      </c>
      <c r="N120" s="87">
        <f t="shared" si="66"/>
        <v>22.861766065649558</v>
      </c>
      <c r="O120" s="87">
        <f t="shared" si="66"/>
        <v>0</v>
      </c>
      <c r="P120" s="87">
        <f t="shared" si="66"/>
        <v>0</v>
      </c>
      <c r="Q120" s="87">
        <f t="shared" si="66"/>
        <v>75.31206657420249</v>
      </c>
      <c r="R120" s="87">
        <f t="shared" si="66"/>
        <v>0</v>
      </c>
      <c r="S120" s="87">
        <f t="shared" si="66"/>
        <v>0</v>
      </c>
      <c r="T120" s="88">
        <f>SUM(M120:S120)</f>
        <v>99.999999999999986</v>
      </c>
      <c r="U120" s="85"/>
    </row>
    <row r="121" spans="1:21" x14ac:dyDescent="0.2">
      <c r="A121" s="92" t="s">
        <v>101</v>
      </c>
      <c r="B121" s="84">
        <f>'[1]Eurostat data'!W93/1000</f>
        <v>0.83799999999999997</v>
      </c>
      <c r="C121" s="84">
        <f>'[1]Eurostat data'!W141/1000</f>
        <v>13.837</v>
      </c>
      <c r="D121" s="84">
        <f>'[1]Eurostat data'!W189/1000</f>
        <v>6.2290000000000001</v>
      </c>
      <c r="E121" s="84">
        <f>'[1]Eurostat data'!W237/1000</f>
        <v>0</v>
      </c>
      <c r="F121" s="84">
        <f>'[1]Eurostat data'!W379/1000</f>
        <v>11.814</v>
      </c>
      <c r="G121" s="84">
        <f>'[1]Eurostat data'!W428/1000</f>
        <v>2.1000000000000001E-2</v>
      </c>
      <c r="H121" s="84">
        <f>'[1]Eurostat data'!W332/1000+'[1]Eurostat data'!W285/1000</f>
        <v>0.64900000000000002</v>
      </c>
      <c r="I121" s="84">
        <f>'[1]Eurostat data'!W45/1000</f>
        <v>33.511000000000003</v>
      </c>
      <c r="J121" s="85">
        <f t="shared" si="64"/>
        <v>33.388000000000005</v>
      </c>
      <c r="K121" s="86">
        <f t="shared" si="65"/>
        <v>0.12299999999999756</v>
      </c>
      <c r="L121" s="92" t="s">
        <v>101</v>
      </c>
      <c r="M121" s="87">
        <f t="shared" si="66"/>
        <v>2.5098837905834426</v>
      </c>
      <c r="N121" s="87">
        <f t="shared" si="62"/>
        <v>41.443033425182698</v>
      </c>
      <c r="O121" s="87">
        <f t="shared" si="62"/>
        <v>18.656403498262847</v>
      </c>
      <c r="P121" s="87">
        <f t="shared" si="62"/>
        <v>0</v>
      </c>
      <c r="Q121" s="87">
        <f t="shared" si="62"/>
        <v>35.383970288726488</v>
      </c>
      <c r="R121" s="87">
        <f t="shared" si="62"/>
        <v>6.2896849167365515E-2</v>
      </c>
      <c r="S121" s="87">
        <f t="shared" si="63"/>
        <v>1.9438121480771533</v>
      </c>
      <c r="T121" s="88">
        <f t="shared" si="67"/>
        <v>100</v>
      </c>
    </row>
    <row r="122" spans="1:21" x14ac:dyDescent="0.2">
      <c r="A122" s="92" t="s">
        <v>102</v>
      </c>
      <c r="B122" s="84">
        <f>'[1]Eurostat data'!W94/1000</f>
        <v>0.153</v>
      </c>
      <c r="C122" s="84">
        <f>'[1]Eurostat data'!W142/1000</f>
        <v>11.749000000000001</v>
      </c>
      <c r="D122" s="84">
        <f>'[1]Eurostat data'!W190/1000</f>
        <v>3.0150000000000001</v>
      </c>
      <c r="E122" s="84">
        <f>'[1]Eurostat data'!W238/1000</f>
        <v>6.8250000000000002</v>
      </c>
      <c r="F122" s="84">
        <f>'[1]Eurostat data'!W380/1000</f>
        <v>4.9850000000000003</v>
      </c>
      <c r="G122" s="84">
        <f>'[1]Eurostat data'!W429/1000</f>
        <v>0.24</v>
      </c>
      <c r="H122" s="84">
        <f>'[1]Eurostat data'!W333/1000+'[1]Eurostat data'!W286/1000</f>
        <v>4.4999999999999998E-2</v>
      </c>
      <c r="I122" s="84">
        <f>'[1]Eurostat data'!W46/1000</f>
        <v>27.545000000000002</v>
      </c>
      <c r="J122" s="85">
        <f t="shared" si="64"/>
        <v>27.012</v>
      </c>
      <c r="K122" s="86">
        <f t="shared" si="65"/>
        <v>0.53300000000000125</v>
      </c>
      <c r="L122" s="92" t="s">
        <v>102</v>
      </c>
      <c r="M122" s="87">
        <f t="shared" si="66"/>
        <v>0.56641492669924476</v>
      </c>
      <c r="N122" s="87">
        <f t="shared" si="62"/>
        <v>43.495483488819787</v>
      </c>
      <c r="O122" s="87">
        <f t="shared" si="62"/>
        <v>11.161705908485118</v>
      </c>
      <c r="P122" s="87">
        <f t="shared" si="62"/>
        <v>25.266548200799644</v>
      </c>
      <c r="Q122" s="87">
        <f t="shared" si="62"/>
        <v>18.454760847030951</v>
      </c>
      <c r="R122" s="87">
        <f t="shared" si="62"/>
        <v>0.88849400266548195</v>
      </c>
      <c r="S122" s="87">
        <f t="shared" si="63"/>
        <v>0.16659262549977788</v>
      </c>
      <c r="T122" s="88">
        <f t="shared" si="67"/>
        <v>100</v>
      </c>
    </row>
    <row r="123" spans="1:21" x14ac:dyDescent="0.2">
      <c r="A123" s="92" t="s">
        <v>103</v>
      </c>
      <c r="B123" s="84">
        <f>'[1]Eurostat data'!W95/1000</f>
        <v>313.06700000000001</v>
      </c>
      <c r="C123" s="84">
        <f>'[1]Eurostat data'!W143/1000</f>
        <v>675.40453301997775</v>
      </c>
      <c r="D123" s="84">
        <f>'[1]Eurostat data'!W191/1000</f>
        <v>482.43700000000001</v>
      </c>
      <c r="E123" s="84">
        <f>'[1]Eurostat data'!W239/1000</f>
        <v>243.38800000000001</v>
      </c>
      <c r="F123" s="84">
        <f>'[1]Eurostat data'!W381/1000</f>
        <v>204.9399563978761</v>
      </c>
      <c r="G123" s="84">
        <f>'[1]Eurostat data'!W430/1000</f>
        <v>4.024</v>
      </c>
      <c r="H123" s="84">
        <f>'[1]Eurostat data'!W334/1000+'[1]Eurostat data'!W287/1000</f>
        <v>0.92200000000000004</v>
      </c>
      <c r="I123" s="84">
        <f>'[1]Eurostat data'!W47/1000</f>
        <v>1931.1984513599459</v>
      </c>
      <c r="J123" s="85">
        <f>SUM(B123:H123)</f>
        <v>1924.1824894178537</v>
      </c>
      <c r="K123" s="86">
        <f t="shared" si="65"/>
        <v>7.0159619420921899</v>
      </c>
      <c r="L123" s="92" t="s">
        <v>103</v>
      </c>
      <c r="M123" s="87">
        <f t="shared" si="66"/>
        <v>16.270130391567797</v>
      </c>
      <c r="N123" s="87">
        <f t="shared" si="62"/>
        <v>35.100856427828525</v>
      </c>
      <c r="O123" s="87">
        <f t="shared" si="62"/>
        <v>25.07231006690834</v>
      </c>
      <c r="P123" s="87">
        <f t="shared" si="62"/>
        <v>12.648904214570372</v>
      </c>
      <c r="Q123" s="87">
        <f t="shared" si="62"/>
        <v>10.650754672436452</v>
      </c>
      <c r="R123" s="87">
        <f t="shared" si="62"/>
        <v>0.20912777359373172</v>
      </c>
      <c r="S123" s="87">
        <f t="shared" si="63"/>
        <v>4.7916453094786447E-2</v>
      </c>
      <c r="T123" s="88">
        <f t="shared" si="67"/>
        <v>100</v>
      </c>
    </row>
    <row r="124" spans="1:21" x14ac:dyDescent="0.2">
      <c r="A124" s="94" t="s">
        <v>104</v>
      </c>
      <c r="B124" s="84">
        <f>'[1]Eurostat data'!W97/1000</f>
        <v>33.095999999999997</v>
      </c>
      <c r="C124" s="84">
        <f>'[1]Eurostat data'!W145/1000</f>
        <v>57.396000000000001</v>
      </c>
      <c r="D124" s="84">
        <f>'[1]Eurostat data'!W193/1000</f>
        <v>40.639000000000003</v>
      </c>
      <c r="E124" s="84">
        <f>'[1]Eurostat data'!V241/1000</f>
        <v>7.173</v>
      </c>
      <c r="F124" s="84">
        <f>'[1]Eurostat data'!W383/1000</f>
        <v>28.425999999999998</v>
      </c>
      <c r="G124" s="84">
        <f>'[1]Eurostat data'!W432/1000</f>
        <v>0</v>
      </c>
      <c r="H124" s="84">
        <f>'[1]Eurostat data'!W336/1000+'[1]Eurostat data'!W289/1000</f>
        <v>0.627</v>
      </c>
      <c r="I124" s="84">
        <f>'[1]Eurostat data'!W49/1000</f>
        <v>167.96299999999999</v>
      </c>
      <c r="J124" s="85">
        <f>SUM(B124:H124)</f>
        <v>167.357</v>
      </c>
      <c r="K124" s="86">
        <f>I124-J124</f>
        <v>0.60599999999999454</v>
      </c>
      <c r="L124" s="95" t="s">
        <v>104</v>
      </c>
      <c r="M124" s="87">
        <f t="shared" ref="M124:S124" si="68">B124*100/$J124</f>
        <v>19.775689095765337</v>
      </c>
      <c r="N124" s="87">
        <f t="shared" si="68"/>
        <v>34.295547840843227</v>
      </c>
      <c r="O124" s="87">
        <f t="shared" si="68"/>
        <v>24.282820557251863</v>
      </c>
      <c r="P124" s="87">
        <f t="shared" si="68"/>
        <v>4.2860471925285468</v>
      </c>
      <c r="Q124" s="87">
        <f t="shared" si="68"/>
        <v>16.985247106484938</v>
      </c>
      <c r="R124" s="87">
        <f t="shared" si="68"/>
        <v>0</v>
      </c>
      <c r="S124" s="87">
        <f t="shared" si="68"/>
        <v>0.37464820712608377</v>
      </c>
      <c r="T124" s="88">
        <f>SUM(M124:S124)</f>
        <v>99.999999999999986</v>
      </c>
    </row>
  </sheetData>
  <mergeCells count="1">
    <mergeCell ref="B2:I2"/>
  </mergeCells>
  <conditionalFormatting sqref="AF44:AF5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68:AF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graph1 primary cons by fuel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2012-12-14T18:04:12Z</dcterms:created>
  <dcterms:modified xsi:type="dcterms:W3CDTF">2012-12-14T18:04:30Z</dcterms:modified>
</cp:coreProperties>
</file>