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35" windowWidth="11010" windowHeight="6345" tabRatio="940"/>
  </bookViews>
  <sheets>
    <sheet name="QA_QC" sheetId="24" r:id="rId1"/>
    <sheet name="Eurostat data" sheetId="10" r:id="rId2"/>
    <sheet name="IEA data" sheetId="23" r:id="rId3"/>
    <sheet name="Figure 1  RE in primary consump" sheetId="11" r:id="rId4"/>
    <sheet name="Table 1 Share RE in GIEC" sheetId="15" r:id="rId5"/>
    <sheet name="Figure 2 growth RE" sheetId="12" r:id="rId6"/>
    <sheet name="Fig 3  GIEC by sources" sheetId="16" r:id="rId7"/>
    <sheet name="Fig 4 share RE in GEIC" sheetId="2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#N/A</definedName>
    <definedName name="\G">#N/A</definedName>
    <definedName name="_xlnm._FilterDatabase" localSheetId="7" hidden="1">'Fig 4 share RE in GEIC'!$A$9:$B$38</definedName>
    <definedName name="a">#REF!</definedName>
    <definedName name="aaaaaaaaaa">#REF!</definedName>
    <definedName name="aaaaaaaaaaaaaa">'[1]New Cronos Data'!$A$158:$IV$202</definedName>
    <definedName name="asd">#REF!</definedName>
    <definedName name="bio">#REF!</definedName>
    <definedName name="Biofuels_GIEC">'[2]New Cronos Data'!$A$657:$IV$683</definedName>
    <definedName name="Biogas_GIEC">'[2]New Cronos Data'!$A$311:$IV$353</definedName>
    <definedName name="Biomass_Wastes_GIEC">'[2]New Cronos Data'!$A$156:$IV$198</definedName>
    <definedName name="coal">#REF!</definedName>
    <definedName name="conv">#REF!</definedName>
    <definedName name="dgas">#REF!</definedName>
    <definedName name="fsgsgs">'[3]New Cronos Data'!$A$767:$IV$813</definedName>
    <definedName name="GDP">'[4]New Cronos'!$A$56:$M$87</definedName>
    <definedName name="GDP_95_constant_prices">#REF!</definedName>
    <definedName name="GDP_current_prices">#REF!</definedName>
    <definedName name="GDPXXX">#REF!</definedName>
    <definedName name="geo">#REF!</definedName>
    <definedName name="Geothermal_GIEC">'[2]New Cronos Data'!$A$416:$IV$458</definedName>
    <definedName name="GIEC">#REF!</definedName>
    <definedName name="GIECXXX">#REF!</definedName>
    <definedName name="GPDXX">#REF!</definedName>
    <definedName name="GRA">#N/A</definedName>
    <definedName name="GRE">#N/A</definedName>
    <definedName name="GRO">#N/A</definedName>
    <definedName name="GRU">#N/A</definedName>
    <definedName name="hydro">#REF!</definedName>
    <definedName name="Hydro_10MW_GEG">'[2]New Cronos Data'!$A$837:$IV$881</definedName>
    <definedName name="Hydro_10MW_GrossProd">'[5]New Cronos Data'!$A$943:$IV$989</definedName>
    <definedName name="Hydro_1MW_GEG">'[2]New Cronos Data'!$A$740:$IV$783</definedName>
    <definedName name="Hydro_1to10MW_GEG">'[2]New Cronos Data'!$A$790:$IV$833</definedName>
    <definedName name="Hydro_1to10MW_GrossProd">'[5]New Cronos Data'!$A$885:$IV$931</definedName>
    <definedName name="Hydro_GIEC">'[2]New Cronos Data'!$A$513:$IV$554</definedName>
    <definedName name="Hydro1MW_GrossProd">'[5]New Cronos Data'!$A$825:$IV$871</definedName>
    <definedName name="lignite">#REF!</definedName>
    <definedName name="MSW_GIEC">'[2]New Cronos Data'!$A$367:$IV$409</definedName>
    <definedName name="natgas">#REF!</definedName>
    <definedName name="ncd">#REF!</definedName>
    <definedName name="nuclear">#REF!</definedName>
    <definedName name="oil">#REF!</definedName>
    <definedName name="other">#REF!</definedName>
    <definedName name="population">'[6]New Cronos Data'!$A$244:$N$275</definedName>
    <definedName name="populationxxxx">'[7]New Cronos Data'!$A$244:$N$275</definedName>
    <definedName name="PRT">#N/A</definedName>
    <definedName name="pv">#REF!</definedName>
    <definedName name="Renewables_GIC">'[8]New Cronos data'!$A$249:$IV$290</definedName>
    <definedName name="Renewables_GIEC">'[2]New Cronos Data'!$A$52:$IV$95</definedName>
    <definedName name="Solar_GIEC">'[2]New Cronos Data'!$A$106:$IV$148</definedName>
    <definedName name="Summer">#REF!</definedName>
    <definedName name="Summer1">#REF!</definedName>
    <definedName name="TECbyCountry">'[9]New Cronos data'!$A$7:$M$32</definedName>
    <definedName name="TECbyFuel">'[9]Data for graphs'!$A$2:$L$9</definedName>
    <definedName name="tecold">'[10]New Cronos data'!$A$7:$M$32</definedName>
    <definedName name="tecoldf">'[10]Data for graphs'!$A$2:$L$9</definedName>
    <definedName name="Total_GIEC">'[2]New Cronos Data'!$A$1:$IV$44</definedName>
    <definedName name="Total_Hydro_GEG">'[2]New Cronos Data'!$A$691:$IV$734</definedName>
    <definedName name="Total_Hydro_GIEC">'[11]New Cronos Data'!$A$158:$IV$202</definedName>
    <definedName name="totalGEC">#REF!</definedName>
    <definedName name="totalGEG">#REF!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d">#REF!</definedName>
    <definedName name="Wind_GIEC">'[2]New Cronos Data'!$A$560:$IV$601</definedName>
    <definedName name="Winter">#REF!</definedName>
    <definedName name="Wood_GIEC">'[2]New Cronos Data'!$A$255:$IV$297</definedName>
  </definedNames>
  <calcPr calcId="145621"/>
</workbook>
</file>

<file path=xl/calcChain.xml><?xml version="1.0" encoding="utf-8"?>
<calcChain xmlns="http://schemas.openxmlformats.org/spreadsheetml/2006/main">
  <c r="K33" i="23" l="1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S38" i="11"/>
  <c r="Z201" i="10"/>
  <c r="B30" i="16"/>
  <c r="X60" i="16"/>
  <c r="Z60" i="16"/>
  <c r="Y60" i="16"/>
  <c r="W60" i="16"/>
  <c r="Y55" i="16"/>
  <c r="B31" i="16"/>
  <c r="B29" i="16"/>
  <c r="B27" i="16"/>
  <c r="B28" i="16"/>
  <c r="B26" i="16"/>
  <c r="X61" i="16"/>
  <c r="W61" i="16"/>
  <c r="Z61" i="16"/>
  <c r="Z56" i="16"/>
  <c r="Z57" i="16"/>
  <c r="Z58" i="16"/>
  <c r="Z59" i="16"/>
  <c r="Z55" i="16"/>
  <c r="Y56" i="16"/>
  <c r="Y57" i="16"/>
  <c r="Y58" i="16"/>
  <c r="Y59" i="16"/>
  <c r="Y61" i="16"/>
  <c r="X56" i="16"/>
  <c r="X57" i="16"/>
  <c r="X58" i="16"/>
  <c r="X59" i="16"/>
  <c r="X55" i="16"/>
  <c r="W56" i="16"/>
  <c r="W57" i="16"/>
  <c r="W58" i="16"/>
  <c r="W59" i="16"/>
  <c r="W55" i="16"/>
  <c r="V75" i="16"/>
  <c r="V76" i="16"/>
  <c r="V77" i="16"/>
  <c r="V68" i="16"/>
  <c r="V69" i="16"/>
  <c r="V70" i="16"/>
  <c r="V71" i="16"/>
  <c r="V67" i="16"/>
  <c r="K67" i="23"/>
  <c r="K46" i="15" s="1"/>
  <c r="K66" i="23"/>
  <c r="J82" i="23" s="1"/>
  <c r="K65" i="23"/>
  <c r="K44" i="15" s="1"/>
  <c r="K64" i="23"/>
  <c r="J80" i="23" s="1"/>
  <c r="K63" i="23"/>
  <c r="K42" i="15" s="1"/>
  <c r="K62" i="23"/>
  <c r="K41" i="15" s="1"/>
  <c r="K61" i="23"/>
  <c r="J76" i="23" s="1"/>
  <c r="K60" i="23"/>
  <c r="V88" i="15"/>
  <c r="V93" i="15"/>
  <c r="V53" i="15"/>
  <c r="K8" i="15" s="1"/>
  <c r="C33" i="22" s="1"/>
  <c r="V54" i="15"/>
  <c r="K9" i="15" s="1"/>
  <c r="C25" i="22" s="1"/>
  <c r="V55" i="15"/>
  <c r="K10" i="15" s="1"/>
  <c r="C31" i="22" s="1"/>
  <c r="V56" i="15"/>
  <c r="K11" i="15" s="1"/>
  <c r="C15" i="22" s="1"/>
  <c r="V57" i="15"/>
  <c r="K12" i="15" s="1"/>
  <c r="C24" i="22" s="1"/>
  <c r="V58" i="15"/>
  <c r="K13" i="15" s="1"/>
  <c r="C20" i="22" s="1"/>
  <c r="V59" i="15"/>
  <c r="K14" i="15" s="1"/>
  <c r="C32" i="22" s="1"/>
  <c r="V60" i="15"/>
  <c r="K15" i="15" s="1"/>
  <c r="C29" i="22" s="1"/>
  <c r="V61" i="15"/>
  <c r="K16" i="15" s="1"/>
  <c r="C21" i="22" s="1"/>
  <c r="V62" i="15"/>
  <c r="K17" i="15" s="1"/>
  <c r="C26" i="22" s="1"/>
  <c r="V63" i="15"/>
  <c r="K18" i="15" s="1"/>
  <c r="C23" i="22" s="1"/>
  <c r="V64" i="15"/>
  <c r="K19" i="15" s="1"/>
  <c r="C34" i="22" s="1"/>
  <c r="V65" i="15"/>
  <c r="K20" i="15" s="1"/>
  <c r="C10" i="22" s="1"/>
  <c r="V66" i="15"/>
  <c r="K21" i="15" s="1"/>
  <c r="C18" i="22" s="1"/>
  <c r="V67" i="15"/>
  <c r="K22" i="15" s="1"/>
  <c r="C37" i="22" s="1"/>
  <c r="V68" i="15"/>
  <c r="K23" i="15" s="1"/>
  <c r="C28" i="22" s="1"/>
  <c r="V69" i="15"/>
  <c r="K24" i="15" s="1"/>
  <c r="C38" i="22" s="1"/>
  <c r="V70" i="15"/>
  <c r="K25" i="15" s="1"/>
  <c r="C35" i="22" s="1"/>
  <c r="V71" i="15"/>
  <c r="K26" i="15" s="1"/>
  <c r="C12" i="22" s="1"/>
  <c r="V72" i="15"/>
  <c r="K27" i="15" s="1"/>
  <c r="C30" i="22" s="1"/>
  <c r="V73" i="15"/>
  <c r="K28" i="15" s="1"/>
  <c r="C14" i="22" s="1"/>
  <c r="V74" i="15"/>
  <c r="K29" i="15" s="1"/>
  <c r="C17" i="22" s="1"/>
  <c r="V75" i="15"/>
  <c r="K30" i="15" s="1"/>
  <c r="C19" i="22" s="1"/>
  <c r="V76" i="15"/>
  <c r="K31" i="15" s="1"/>
  <c r="C27" i="22" s="1"/>
  <c r="V77" i="15"/>
  <c r="K32" i="15" s="1"/>
  <c r="C13" i="22" s="1"/>
  <c r="V78" i="15"/>
  <c r="K33" i="15" s="1"/>
  <c r="C11" i="22" s="1"/>
  <c r="V79" i="15"/>
  <c r="K34" i="15" s="1"/>
  <c r="C36" i="22" s="1"/>
  <c r="V80" i="15"/>
  <c r="K35" i="15" s="1"/>
  <c r="C22" i="22" s="1"/>
  <c r="V81" i="15"/>
  <c r="V82" i="15"/>
  <c r="K37" i="15" s="1"/>
  <c r="C9" i="22" s="1"/>
  <c r="V83" i="15"/>
  <c r="K38" i="15" s="1"/>
  <c r="C16" i="22" s="1"/>
  <c r="V51" i="15"/>
  <c r="K5" i="15" s="1"/>
  <c r="C6" i="22" s="1"/>
  <c r="W38" i="12"/>
  <c r="K43" i="15" l="1"/>
  <c r="J81" i="23"/>
  <c r="J77" i="23"/>
  <c r="K45" i="15"/>
  <c r="J79" i="23"/>
  <c r="K40" i="15"/>
  <c r="J78" i="23"/>
  <c r="V98" i="15"/>
  <c r="W37" i="12"/>
  <c r="B34" i="16"/>
  <c r="W70" i="16"/>
  <c r="B33" i="16"/>
  <c r="V72" i="16"/>
  <c r="W67" i="16" s="1"/>
  <c r="Y71" i="16"/>
  <c r="V31" i="11"/>
  <c r="V32" i="11"/>
  <c r="V33" i="11"/>
  <c r="V47" i="11" s="1"/>
  <c r="V34" i="11"/>
  <c r="Z34" i="11" s="1"/>
  <c r="V35" i="11"/>
  <c r="V38" i="11"/>
  <c r="W45" i="12" s="1"/>
  <c r="V740" i="10"/>
  <c r="V578" i="10"/>
  <c r="V579" i="10"/>
  <c r="V549" i="10"/>
  <c r="V550" i="10"/>
  <c r="V551" i="10"/>
  <c r="V552" i="10"/>
  <c r="V553" i="10"/>
  <c r="V554" i="10"/>
  <c r="V555" i="10"/>
  <c r="V556" i="10"/>
  <c r="V557" i="10"/>
  <c r="V558" i="10"/>
  <c r="V559" i="10"/>
  <c r="V560" i="10"/>
  <c r="V561" i="10"/>
  <c r="V562" i="10"/>
  <c r="V563" i="10"/>
  <c r="V564" i="10"/>
  <c r="V565" i="10"/>
  <c r="V566" i="10"/>
  <c r="V567" i="10"/>
  <c r="V568" i="10"/>
  <c r="V569" i="10"/>
  <c r="V570" i="10"/>
  <c r="V571" i="10"/>
  <c r="V572" i="10"/>
  <c r="V573" i="10"/>
  <c r="V574" i="10"/>
  <c r="V575" i="10"/>
  <c r="V576" i="10"/>
  <c r="V548" i="10"/>
  <c r="V78" i="16" s="1"/>
  <c r="V79" i="16" s="1"/>
  <c r="V539" i="10"/>
  <c r="V496" i="10"/>
  <c r="V450" i="10"/>
  <c r="V408" i="10"/>
  <c r="V366" i="10"/>
  <c r="V324" i="10"/>
  <c r="W245" i="10"/>
  <c r="W246" i="10"/>
  <c r="W247" i="10"/>
  <c r="W248" i="10"/>
  <c r="W249" i="10"/>
  <c r="W250" i="10"/>
  <c r="W251" i="10"/>
  <c r="W252" i="10"/>
  <c r="W253" i="10"/>
  <c r="W254" i="10"/>
  <c r="W255" i="10"/>
  <c r="W256" i="10"/>
  <c r="W257" i="10"/>
  <c r="W258" i="10"/>
  <c r="W259" i="10"/>
  <c r="W260" i="10"/>
  <c r="W261" i="10"/>
  <c r="W262" i="10"/>
  <c r="W263" i="10"/>
  <c r="W264" i="10"/>
  <c r="W265" i="10"/>
  <c r="W266" i="10"/>
  <c r="W267" i="10"/>
  <c r="W268" i="10"/>
  <c r="W269" i="10"/>
  <c r="W270" i="10"/>
  <c r="W244" i="10"/>
  <c r="V276" i="10"/>
  <c r="V277" i="10"/>
  <c r="V87" i="16" s="1"/>
  <c r="V278" i="10"/>
  <c r="X201" i="10"/>
  <c r="X202" i="10"/>
  <c r="X203" i="10"/>
  <c r="X204" i="10"/>
  <c r="X205" i="10"/>
  <c r="X206" i="10"/>
  <c r="X207" i="10"/>
  <c r="X208" i="10"/>
  <c r="X209" i="10"/>
  <c r="X210" i="10"/>
  <c r="X211" i="10"/>
  <c r="X212" i="10"/>
  <c r="X213" i="10"/>
  <c r="X214" i="10"/>
  <c r="X215" i="10"/>
  <c r="X216" i="10"/>
  <c r="X217" i="10"/>
  <c r="X218" i="10"/>
  <c r="X219" i="10"/>
  <c r="X220" i="10"/>
  <c r="X221" i="10"/>
  <c r="X222" i="10"/>
  <c r="X223" i="10"/>
  <c r="X224" i="10"/>
  <c r="X225" i="10"/>
  <c r="X226" i="10"/>
  <c r="X200" i="10"/>
  <c r="Z202" i="10"/>
  <c r="Z203" i="10"/>
  <c r="Z204" i="10"/>
  <c r="Z205" i="10"/>
  <c r="Z206" i="10"/>
  <c r="Z207" i="10"/>
  <c r="Z208" i="10"/>
  <c r="Z209" i="10"/>
  <c r="Z210" i="10"/>
  <c r="Z211" i="10"/>
  <c r="Z212" i="10"/>
  <c r="Z213" i="10"/>
  <c r="Z214" i="10"/>
  <c r="Z215" i="10"/>
  <c r="Z216" i="10"/>
  <c r="Z217" i="10"/>
  <c r="Z218" i="10"/>
  <c r="Z219" i="10"/>
  <c r="Z220" i="10"/>
  <c r="Z221" i="10"/>
  <c r="Z222" i="10"/>
  <c r="Z223" i="10"/>
  <c r="Z224" i="10"/>
  <c r="Z225" i="10"/>
  <c r="Z226" i="10"/>
  <c r="Z200" i="10"/>
  <c r="V232" i="10"/>
  <c r="V234" i="10"/>
  <c r="AB151" i="10"/>
  <c r="AB152" i="10"/>
  <c r="AB153" i="10"/>
  <c r="AB154" i="10"/>
  <c r="AB155" i="10"/>
  <c r="AB156" i="10"/>
  <c r="AB157" i="10"/>
  <c r="AB158" i="10"/>
  <c r="AB159" i="10"/>
  <c r="AB160" i="10"/>
  <c r="AB161" i="10"/>
  <c r="AB162" i="10"/>
  <c r="AB163" i="10"/>
  <c r="AB164" i="10"/>
  <c r="AB165" i="10"/>
  <c r="AB166" i="10"/>
  <c r="AB167" i="10"/>
  <c r="AB168" i="10"/>
  <c r="AB169" i="10"/>
  <c r="AB170" i="10"/>
  <c r="AB171" i="10"/>
  <c r="AB172" i="10"/>
  <c r="AB173" i="10"/>
  <c r="AB174" i="10"/>
  <c r="AB175" i="10"/>
  <c r="AB176" i="10"/>
  <c r="AB177" i="10"/>
  <c r="AB150" i="10"/>
  <c r="AC151" i="10"/>
  <c r="AC152" i="10"/>
  <c r="AC153" i="10"/>
  <c r="AC154" i="10"/>
  <c r="AC155" i="10"/>
  <c r="AC156" i="10"/>
  <c r="AC157" i="10"/>
  <c r="AC158" i="10"/>
  <c r="AC159" i="10"/>
  <c r="AC160" i="10"/>
  <c r="AC161" i="10"/>
  <c r="AC162" i="10"/>
  <c r="AC163" i="10"/>
  <c r="AC164" i="10"/>
  <c r="AC165" i="10"/>
  <c r="AC166" i="10"/>
  <c r="AC167" i="10"/>
  <c r="AC168" i="10"/>
  <c r="AC169" i="10"/>
  <c r="AC170" i="10"/>
  <c r="AC171" i="10"/>
  <c r="AC172" i="10"/>
  <c r="AC173" i="10"/>
  <c r="AC174" i="10"/>
  <c r="AC175" i="10"/>
  <c r="AC176" i="10"/>
  <c r="AC177" i="10"/>
  <c r="AC150" i="10"/>
  <c r="V183" i="10"/>
  <c r="V185" i="10"/>
  <c r="AA108" i="10"/>
  <c r="AA109" i="10"/>
  <c r="AA110" i="10"/>
  <c r="AA111" i="10"/>
  <c r="AA112" i="10"/>
  <c r="AA113" i="10"/>
  <c r="AA114" i="10"/>
  <c r="AA115" i="10"/>
  <c r="AA116" i="10"/>
  <c r="AA117" i="10"/>
  <c r="AA118" i="10"/>
  <c r="AA119" i="10"/>
  <c r="AA120" i="10"/>
  <c r="AA121" i="10"/>
  <c r="AA122" i="10"/>
  <c r="AA123" i="10"/>
  <c r="AA124" i="10"/>
  <c r="AA125" i="10"/>
  <c r="AA126" i="10"/>
  <c r="AA127" i="10"/>
  <c r="AA128" i="10"/>
  <c r="AA129" i="10"/>
  <c r="AA130" i="10"/>
  <c r="AA131" i="10"/>
  <c r="AA132" i="10"/>
  <c r="AA133" i="10"/>
  <c r="AA134" i="10"/>
  <c r="AA107" i="10"/>
  <c r="W109" i="10"/>
  <c r="W110" i="10"/>
  <c r="W111" i="10"/>
  <c r="W112" i="10"/>
  <c r="W113" i="10"/>
  <c r="W114" i="10"/>
  <c r="W115" i="10"/>
  <c r="W116" i="10"/>
  <c r="W117" i="10"/>
  <c r="W118" i="10"/>
  <c r="W119" i="10"/>
  <c r="W120" i="10"/>
  <c r="W121" i="10"/>
  <c r="W122" i="10"/>
  <c r="W123" i="10"/>
  <c r="W124" i="10"/>
  <c r="W125" i="10"/>
  <c r="W126" i="10"/>
  <c r="W127" i="10"/>
  <c r="W128" i="10"/>
  <c r="W129" i="10"/>
  <c r="W130" i="10"/>
  <c r="W131" i="10"/>
  <c r="W132" i="10"/>
  <c r="W133" i="10"/>
  <c r="W134" i="10"/>
  <c r="W108" i="10"/>
  <c r="W107" i="10"/>
  <c r="X108" i="10"/>
  <c r="X109" i="10"/>
  <c r="X110" i="10"/>
  <c r="X111" i="10"/>
  <c r="X112" i="10"/>
  <c r="X113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07" i="10"/>
  <c r="V140" i="10"/>
  <c r="V142" i="10"/>
  <c r="AC82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3" i="10"/>
  <c r="AC84" i="10"/>
  <c r="AC85" i="10"/>
  <c r="AC86" i="10"/>
  <c r="AC87" i="10"/>
  <c r="AC88" i="10"/>
  <c r="AC89" i="10"/>
  <c r="AC90" i="10"/>
  <c r="AC91" i="10"/>
  <c r="AC92" i="10"/>
  <c r="AC65" i="10"/>
  <c r="AB88" i="10"/>
  <c r="AB77" i="10"/>
  <c r="AB66" i="10"/>
  <c r="AB67" i="10"/>
  <c r="AB68" i="10"/>
  <c r="AB69" i="10"/>
  <c r="AB70" i="10"/>
  <c r="AB71" i="10"/>
  <c r="AB72" i="10"/>
  <c r="AB73" i="10"/>
  <c r="AB74" i="10"/>
  <c r="AB75" i="10"/>
  <c r="AB76" i="10"/>
  <c r="AB78" i="10"/>
  <c r="AB79" i="10"/>
  <c r="AB80" i="10"/>
  <c r="AB81" i="10"/>
  <c r="AB82" i="10"/>
  <c r="AB83" i="10"/>
  <c r="AB84" i="10"/>
  <c r="AB85" i="10"/>
  <c r="AB86" i="10"/>
  <c r="AB87" i="10"/>
  <c r="AB89" i="10"/>
  <c r="AB90" i="10"/>
  <c r="AB91" i="10"/>
  <c r="AB92" i="10"/>
  <c r="AB65" i="10"/>
  <c r="V97" i="10"/>
  <c r="V98" i="10"/>
  <c r="V99" i="10"/>
  <c r="U64" i="10"/>
  <c r="V64" i="10"/>
  <c r="P64" i="10"/>
  <c r="V51" i="10"/>
  <c r="Y16" i="10"/>
  <c r="X16" i="10"/>
  <c r="V49" i="10"/>
  <c r="J46" i="15"/>
  <c r="I79" i="23"/>
  <c r="K59" i="23"/>
  <c r="I82" i="23" s="1"/>
  <c r="K58" i="23"/>
  <c r="J44" i="15" s="1"/>
  <c r="K57" i="23"/>
  <c r="J43" i="15" s="1"/>
  <c r="K56" i="23"/>
  <c r="I78" i="23" s="1"/>
  <c r="K55" i="23"/>
  <c r="I77" i="23" s="1"/>
  <c r="K54" i="23"/>
  <c r="I76" i="23" s="1"/>
  <c r="I46" i="15"/>
  <c r="I45" i="15"/>
  <c r="H81" i="23"/>
  <c r="I43" i="15"/>
  <c r="H78" i="23"/>
  <c r="H77" i="23"/>
  <c r="I40" i="15"/>
  <c r="H46" i="15"/>
  <c r="H45" i="15"/>
  <c r="G81" i="23"/>
  <c r="H43" i="15"/>
  <c r="H42" i="15"/>
  <c r="G77" i="23"/>
  <c r="H40" i="15"/>
  <c r="G46" i="15"/>
  <c r="G45" i="15"/>
  <c r="G44" i="15"/>
  <c r="F80" i="23"/>
  <c r="F78" i="23"/>
  <c r="G41" i="15"/>
  <c r="F76" i="23"/>
  <c r="K32" i="23"/>
  <c r="E79" i="23" s="1"/>
  <c r="K31" i="23"/>
  <c r="E82" i="23" s="1"/>
  <c r="K30" i="23"/>
  <c r="F44" i="15" s="1"/>
  <c r="K29" i="23"/>
  <c r="F43" i="15" s="1"/>
  <c r="K28" i="23"/>
  <c r="E78" i="23" s="1"/>
  <c r="K27" i="23"/>
  <c r="E77" i="23" s="1"/>
  <c r="K26" i="23"/>
  <c r="F40" i="15" s="1"/>
  <c r="K25" i="23"/>
  <c r="E46" i="15" s="1"/>
  <c r="K24" i="23"/>
  <c r="E45" i="15" s="1"/>
  <c r="K23" i="23"/>
  <c r="E44" i="15" s="1"/>
  <c r="K22" i="23"/>
  <c r="E43" i="15" s="1"/>
  <c r="K21" i="23"/>
  <c r="D78" i="23" s="1"/>
  <c r="K20" i="23"/>
  <c r="D77" i="23" s="1"/>
  <c r="K19" i="23"/>
  <c r="E40" i="15" s="1"/>
  <c r="K18" i="23"/>
  <c r="D46" i="15" s="1"/>
  <c r="K17" i="23"/>
  <c r="C82" i="23" s="1"/>
  <c r="K16" i="23"/>
  <c r="C81" i="23" s="1"/>
  <c r="K15" i="23"/>
  <c r="C80" i="23" s="1"/>
  <c r="K14" i="23"/>
  <c r="D42" i="15" s="1"/>
  <c r="K13" i="23"/>
  <c r="C77" i="23" s="1"/>
  <c r="K12" i="23"/>
  <c r="C76" i="23" s="1"/>
  <c r="K11" i="23"/>
  <c r="B79" i="23" s="1"/>
  <c r="K10" i="23"/>
  <c r="C45" i="15" s="1"/>
  <c r="K9" i="23"/>
  <c r="B81" i="23" s="1"/>
  <c r="K8" i="23"/>
  <c r="C43" i="15" s="1"/>
  <c r="K7" i="23"/>
  <c r="B78" i="23" s="1"/>
  <c r="K6" i="23"/>
  <c r="B77" i="23" s="1"/>
  <c r="K5" i="23"/>
  <c r="C40" i="15" s="1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Q93" i="15"/>
  <c r="Y93" i="15" s="1"/>
  <c r="R93" i="15"/>
  <c r="S93" i="15"/>
  <c r="T93" i="15"/>
  <c r="U93" i="15"/>
  <c r="B93" i="15"/>
  <c r="W93" i="15" s="1"/>
  <c r="U67" i="16"/>
  <c r="AB67" i="16" s="1"/>
  <c r="U68" i="16"/>
  <c r="AB68" i="16" s="1"/>
  <c r="U69" i="16"/>
  <c r="AB69" i="16" s="1"/>
  <c r="U70" i="16"/>
  <c r="AB70" i="16" s="1"/>
  <c r="U71" i="16"/>
  <c r="AB71" i="16" s="1"/>
  <c r="U75" i="16"/>
  <c r="U76" i="16"/>
  <c r="U77" i="16"/>
  <c r="U88" i="15"/>
  <c r="U53" i="15"/>
  <c r="U54" i="15"/>
  <c r="J9" i="15" s="1"/>
  <c r="U55" i="15"/>
  <c r="U56" i="15"/>
  <c r="J11" i="15" s="1"/>
  <c r="B15" i="22" s="1"/>
  <c r="U57" i="15"/>
  <c r="J12" i="15" s="1"/>
  <c r="U58" i="15"/>
  <c r="J13" i="15" s="1"/>
  <c r="B20" i="22" s="1"/>
  <c r="U59" i="15"/>
  <c r="J14" i="15" s="1"/>
  <c r="B32" i="22" s="1"/>
  <c r="U60" i="15"/>
  <c r="U61" i="15"/>
  <c r="U62" i="15"/>
  <c r="J17" i="15" s="1"/>
  <c r="B26" i="22" s="1"/>
  <c r="U63" i="15"/>
  <c r="U64" i="15"/>
  <c r="J19" i="15" s="1"/>
  <c r="B34" i="22" s="1"/>
  <c r="U65" i="15"/>
  <c r="J20" i="15" s="1"/>
  <c r="U66" i="15"/>
  <c r="U67" i="15"/>
  <c r="J22" i="15" s="1"/>
  <c r="B37" i="22" s="1"/>
  <c r="U68" i="15"/>
  <c r="U69" i="15"/>
  <c r="U70" i="15"/>
  <c r="J25" i="15" s="1"/>
  <c r="B35" i="22" s="1"/>
  <c r="U71" i="15"/>
  <c r="J26" i="15" s="1"/>
  <c r="B12" i="22" s="1"/>
  <c r="U72" i="15"/>
  <c r="J27" i="15" s="1"/>
  <c r="U73" i="15"/>
  <c r="J28" i="15" s="1"/>
  <c r="U74" i="15"/>
  <c r="J29" i="15" s="1"/>
  <c r="B17" i="22" s="1"/>
  <c r="U75" i="15"/>
  <c r="J30" i="15" s="1"/>
  <c r="B19" i="22" s="1"/>
  <c r="U76" i="15"/>
  <c r="U77" i="15"/>
  <c r="U78" i="15"/>
  <c r="U79" i="15"/>
  <c r="J34" i="15" s="1"/>
  <c r="B36" i="22" s="1"/>
  <c r="U80" i="15"/>
  <c r="J35" i="15" s="1"/>
  <c r="B22" i="22" s="1"/>
  <c r="U81" i="15"/>
  <c r="U82" i="15"/>
  <c r="J37" i="15" s="1"/>
  <c r="B9" i="22" s="1"/>
  <c r="U83" i="15"/>
  <c r="J38" i="15" s="1"/>
  <c r="B16" i="22" s="1"/>
  <c r="U51" i="15"/>
  <c r="V38" i="12"/>
  <c r="W51" i="12" s="1"/>
  <c r="B96" i="12" s="1"/>
  <c r="U38" i="11"/>
  <c r="V45" i="12" s="1"/>
  <c r="U31" i="11"/>
  <c r="U32" i="11"/>
  <c r="V39" i="12" s="1"/>
  <c r="U33" i="11"/>
  <c r="V40" i="12" s="1"/>
  <c r="U34" i="11"/>
  <c r="U48" i="11" s="1"/>
  <c r="U35" i="11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65" i="10"/>
  <c r="AA151" i="10"/>
  <c r="AA152" i="10"/>
  <c r="AA153" i="10"/>
  <c r="AA154" i="10"/>
  <c r="AA155" i="10"/>
  <c r="AA156" i="10"/>
  <c r="AA157" i="10"/>
  <c r="AA158" i="10"/>
  <c r="AA159" i="10"/>
  <c r="AA160" i="10"/>
  <c r="AA161" i="10"/>
  <c r="AA162" i="10"/>
  <c r="AA163" i="10"/>
  <c r="AA164" i="10"/>
  <c r="AA165" i="10"/>
  <c r="AA166" i="10"/>
  <c r="AA167" i="10"/>
  <c r="AA168" i="10"/>
  <c r="AA169" i="10"/>
  <c r="AA170" i="10"/>
  <c r="AA171" i="10"/>
  <c r="AA172" i="10"/>
  <c r="AA173" i="10"/>
  <c r="AA174" i="10"/>
  <c r="AA175" i="10"/>
  <c r="AA176" i="10"/>
  <c r="AA177" i="10"/>
  <c r="AA150" i="10"/>
  <c r="U740" i="10"/>
  <c r="U496" i="10"/>
  <c r="U539" i="10"/>
  <c r="G576" i="10"/>
  <c r="U548" i="10"/>
  <c r="U78" i="16" s="1"/>
  <c r="U549" i="10"/>
  <c r="U550" i="10"/>
  <c r="U551" i="10"/>
  <c r="U552" i="10"/>
  <c r="U553" i="10"/>
  <c r="U554" i="10"/>
  <c r="U555" i="10"/>
  <c r="U556" i="10"/>
  <c r="U557" i="10"/>
  <c r="U558" i="10"/>
  <c r="U559" i="10"/>
  <c r="U560" i="10"/>
  <c r="U561" i="10"/>
  <c r="U562" i="10"/>
  <c r="U563" i="10"/>
  <c r="U564" i="10"/>
  <c r="U565" i="10"/>
  <c r="U566" i="10"/>
  <c r="U567" i="10"/>
  <c r="U568" i="10"/>
  <c r="U569" i="10"/>
  <c r="U570" i="10"/>
  <c r="U571" i="10"/>
  <c r="U572" i="10"/>
  <c r="U573" i="10"/>
  <c r="U574" i="10"/>
  <c r="U575" i="10"/>
  <c r="U576" i="10"/>
  <c r="U578" i="10"/>
  <c r="U579" i="10"/>
  <c r="C548" i="10"/>
  <c r="C78" i="16" s="1"/>
  <c r="D548" i="10"/>
  <c r="D78" i="16" s="1"/>
  <c r="E548" i="10"/>
  <c r="E78" i="16" s="1"/>
  <c r="F548" i="10"/>
  <c r="F78" i="16" s="1"/>
  <c r="G548" i="10"/>
  <c r="G78" i="16" s="1"/>
  <c r="H548" i="10"/>
  <c r="H78" i="16" s="1"/>
  <c r="I548" i="10"/>
  <c r="I78" i="16" s="1"/>
  <c r="J548" i="10"/>
  <c r="J78" i="16" s="1"/>
  <c r="K548" i="10"/>
  <c r="K78" i="16" s="1"/>
  <c r="L548" i="10"/>
  <c r="L78" i="16" s="1"/>
  <c r="M548" i="10"/>
  <c r="M78" i="16" s="1"/>
  <c r="N548" i="10"/>
  <c r="N78" i="16" s="1"/>
  <c r="O548" i="10"/>
  <c r="O78" i="16" s="1"/>
  <c r="P548" i="10"/>
  <c r="P78" i="16" s="1"/>
  <c r="Q548" i="10"/>
  <c r="Q78" i="16" s="1"/>
  <c r="R548" i="10"/>
  <c r="R78" i="16" s="1"/>
  <c r="S548" i="10"/>
  <c r="S78" i="16" s="1"/>
  <c r="T548" i="10"/>
  <c r="T78" i="16" s="1"/>
  <c r="C549" i="10"/>
  <c r="D549" i="10"/>
  <c r="E549" i="10"/>
  <c r="F549" i="10"/>
  <c r="G549" i="10"/>
  <c r="H549" i="10"/>
  <c r="I549" i="10"/>
  <c r="I580" i="10" s="1"/>
  <c r="J549" i="10"/>
  <c r="K549" i="10"/>
  <c r="L549" i="10"/>
  <c r="M549" i="10"/>
  <c r="N549" i="10"/>
  <c r="O549" i="10"/>
  <c r="P549" i="10"/>
  <c r="Q549" i="10"/>
  <c r="R549" i="10"/>
  <c r="S549" i="10"/>
  <c r="T549" i="10"/>
  <c r="C550" i="10"/>
  <c r="D550" i="10"/>
  <c r="E550" i="10"/>
  <c r="F550" i="10"/>
  <c r="G550" i="10"/>
  <c r="H550" i="10"/>
  <c r="I550" i="10"/>
  <c r="J550" i="10"/>
  <c r="K550" i="10"/>
  <c r="L550" i="10"/>
  <c r="M550" i="10"/>
  <c r="N550" i="10"/>
  <c r="O550" i="10"/>
  <c r="P550" i="10"/>
  <c r="Q550" i="10"/>
  <c r="R550" i="10"/>
  <c r="S550" i="10"/>
  <c r="T550" i="10"/>
  <c r="C551" i="10"/>
  <c r="D551" i="10"/>
  <c r="E551" i="10"/>
  <c r="F551" i="10"/>
  <c r="G551" i="10"/>
  <c r="H551" i="10"/>
  <c r="I551" i="10"/>
  <c r="J551" i="10"/>
  <c r="K551" i="10"/>
  <c r="L551" i="10"/>
  <c r="M551" i="10"/>
  <c r="N551" i="10"/>
  <c r="O551" i="10"/>
  <c r="P551" i="10"/>
  <c r="Q551" i="10"/>
  <c r="R551" i="10"/>
  <c r="S551" i="10"/>
  <c r="T551" i="10"/>
  <c r="C552" i="10"/>
  <c r="D552" i="10"/>
  <c r="E552" i="10"/>
  <c r="F552" i="10"/>
  <c r="G552" i="10"/>
  <c r="H552" i="10"/>
  <c r="I552" i="10"/>
  <c r="J552" i="10"/>
  <c r="K552" i="10"/>
  <c r="L552" i="10"/>
  <c r="M552" i="10"/>
  <c r="N552" i="10"/>
  <c r="O552" i="10"/>
  <c r="P552" i="10"/>
  <c r="Q552" i="10"/>
  <c r="R552" i="10"/>
  <c r="S552" i="10"/>
  <c r="T552" i="10"/>
  <c r="C553" i="10"/>
  <c r="D553" i="10"/>
  <c r="E553" i="10"/>
  <c r="F553" i="10"/>
  <c r="G553" i="10"/>
  <c r="H553" i="10"/>
  <c r="I553" i="10"/>
  <c r="J553" i="10"/>
  <c r="K553" i="10"/>
  <c r="L553" i="10"/>
  <c r="M553" i="10"/>
  <c r="N553" i="10"/>
  <c r="O553" i="10"/>
  <c r="P553" i="10"/>
  <c r="Q553" i="10"/>
  <c r="R553" i="10"/>
  <c r="S553" i="10"/>
  <c r="T553" i="10"/>
  <c r="C554" i="10"/>
  <c r="D554" i="10"/>
  <c r="E554" i="10"/>
  <c r="F554" i="10"/>
  <c r="G554" i="10"/>
  <c r="H554" i="10"/>
  <c r="I554" i="10"/>
  <c r="J554" i="10"/>
  <c r="K554" i="10"/>
  <c r="L554" i="10"/>
  <c r="M554" i="10"/>
  <c r="N554" i="10"/>
  <c r="O554" i="10"/>
  <c r="P554" i="10"/>
  <c r="Q554" i="10"/>
  <c r="R554" i="10"/>
  <c r="S554" i="10"/>
  <c r="T554" i="10"/>
  <c r="C555" i="10"/>
  <c r="D555" i="10"/>
  <c r="E555" i="10"/>
  <c r="F555" i="10"/>
  <c r="G555" i="10"/>
  <c r="H555" i="10"/>
  <c r="I555" i="10"/>
  <c r="J555" i="10"/>
  <c r="K555" i="10"/>
  <c r="L555" i="10"/>
  <c r="M555" i="10"/>
  <c r="N555" i="10"/>
  <c r="O555" i="10"/>
  <c r="P555" i="10"/>
  <c r="Q555" i="10"/>
  <c r="R555" i="10"/>
  <c r="S555" i="10"/>
  <c r="T555" i="10"/>
  <c r="C556" i="10"/>
  <c r="D556" i="10"/>
  <c r="E556" i="10"/>
  <c r="F556" i="10"/>
  <c r="G556" i="10"/>
  <c r="H556" i="10"/>
  <c r="I556" i="10"/>
  <c r="J556" i="10"/>
  <c r="K556" i="10"/>
  <c r="L556" i="10"/>
  <c r="M556" i="10"/>
  <c r="N556" i="10"/>
  <c r="O556" i="10"/>
  <c r="P556" i="10"/>
  <c r="Q556" i="10"/>
  <c r="R556" i="10"/>
  <c r="S556" i="10"/>
  <c r="T556" i="10"/>
  <c r="C557" i="10"/>
  <c r="D557" i="10"/>
  <c r="E557" i="10"/>
  <c r="F557" i="10"/>
  <c r="G557" i="10"/>
  <c r="H557" i="10"/>
  <c r="I557" i="10"/>
  <c r="J557" i="10"/>
  <c r="K557" i="10"/>
  <c r="L557" i="10"/>
  <c r="M557" i="10"/>
  <c r="N557" i="10"/>
  <c r="O557" i="10"/>
  <c r="P557" i="10"/>
  <c r="Q557" i="10"/>
  <c r="R557" i="10"/>
  <c r="S557" i="10"/>
  <c r="T557" i="10"/>
  <c r="C558" i="10"/>
  <c r="D558" i="10"/>
  <c r="E558" i="10"/>
  <c r="F558" i="10"/>
  <c r="G558" i="10"/>
  <c r="H558" i="10"/>
  <c r="I558" i="10"/>
  <c r="J558" i="10"/>
  <c r="K558" i="10"/>
  <c r="L558" i="10"/>
  <c r="M558" i="10"/>
  <c r="N558" i="10"/>
  <c r="O558" i="10"/>
  <c r="P558" i="10"/>
  <c r="Q558" i="10"/>
  <c r="R558" i="10"/>
  <c r="S558" i="10"/>
  <c r="T558" i="10"/>
  <c r="C559" i="10"/>
  <c r="D559" i="10"/>
  <c r="E559" i="10"/>
  <c r="F559" i="10"/>
  <c r="G559" i="10"/>
  <c r="H559" i="10"/>
  <c r="I559" i="10"/>
  <c r="J559" i="10"/>
  <c r="K559" i="10"/>
  <c r="L559" i="10"/>
  <c r="M559" i="10"/>
  <c r="N559" i="10"/>
  <c r="O559" i="10"/>
  <c r="P559" i="10"/>
  <c r="Q559" i="10"/>
  <c r="R559" i="10"/>
  <c r="S559" i="10"/>
  <c r="T559" i="10"/>
  <c r="C560" i="10"/>
  <c r="D560" i="10"/>
  <c r="E560" i="10"/>
  <c r="F560" i="10"/>
  <c r="G560" i="10"/>
  <c r="H560" i="10"/>
  <c r="I560" i="10"/>
  <c r="J560" i="10"/>
  <c r="K560" i="10"/>
  <c r="L560" i="10"/>
  <c r="M560" i="10"/>
  <c r="N560" i="10"/>
  <c r="O560" i="10"/>
  <c r="P560" i="10"/>
  <c r="Q560" i="10"/>
  <c r="R560" i="10"/>
  <c r="S560" i="10"/>
  <c r="T560" i="10"/>
  <c r="C561" i="10"/>
  <c r="D561" i="10"/>
  <c r="E561" i="10"/>
  <c r="F561" i="10"/>
  <c r="G561" i="10"/>
  <c r="H561" i="10"/>
  <c r="I561" i="10"/>
  <c r="J561" i="10"/>
  <c r="K561" i="10"/>
  <c r="L561" i="10"/>
  <c r="M561" i="10"/>
  <c r="N561" i="10"/>
  <c r="O561" i="10"/>
  <c r="P561" i="10"/>
  <c r="Q561" i="10"/>
  <c r="R561" i="10"/>
  <c r="S561" i="10"/>
  <c r="T561" i="10"/>
  <c r="C562" i="10"/>
  <c r="D562" i="10"/>
  <c r="E562" i="10"/>
  <c r="F562" i="10"/>
  <c r="G562" i="10"/>
  <c r="H562" i="10"/>
  <c r="I562" i="10"/>
  <c r="J562" i="10"/>
  <c r="K562" i="10"/>
  <c r="L562" i="10"/>
  <c r="M562" i="10"/>
  <c r="N562" i="10"/>
  <c r="O562" i="10"/>
  <c r="P562" i="10"/>
  <c r="Q562" i="10"/>
  <c r="R562" i="10"/>
  <c r="S562" i="10"/>
  <c r="T562" i="10"/>
  <c r="C563" i="10"/>
  <c r="D563" i="10"/>
  <c r="E563" i="10"/>
  <c r="F563" i="10"/>
  <c r="G563" i="10"/>
  <c r="H563" i="10"/>
  <c r="I563" i="10"/>
  <c r="J563" i="10"/>
  <c r="K563" i="10"/>
  <c r="L563" i="10"/>
  <c r="M563" i="10"/>
  <c r="N563" i="10"/>
  <c r="O563" i="10"/>
  <c r="P563" i="10"/>
  <c r="Q563" i="10"/>
  <c r="R563" i="10"/>
  <c r="S563" i="10"/>
  <c r="T563" i="10"/>
  <c r="C564" i="10"/>
  <c r="D564" i="10"/>
  <c r="E564" i="10"/>
  <c r="F564" i="10"/>
  <c r="G564" i="10"/>
  <c r="H564" i="10"/>
  <c r="I564" i="10"/>
  <c r="J564" i="10"/>
  <c r="K564" i="10"/>
  <c r="L564" i="10"/>
  <c r="M564" i="10"/>
  <c r="N564" i="10"/>
  <c r="O564" i="10"/>
  <c r="P564" i="10"/>
  <c r="Q564" i="10"/>
  <c r="R564" i="10"/>
  <c r="S564" i="10"/>
  <c r="T564" i="10"/>
  <c r="C565" i="10"/>
  <c r="D565" i="10"/>
  <c r="E565" i="10"/>
  <c r="F565" i="10"/>
  <c r="G565" i="10"/>
  <c r="H565" i="10"/>
  <c r="I565" i="10"/>
  <c r="J565" i="10"/>
  <c r="K565" i="10"/>
  <c r="L565" i="10"/>
  <c r="M565" i="10"/>
  <c r="N565" i="10"/>
  <c r="O565" i="10"/>
  <c r="P565" i="10"/>
  <c r="Q565" i="10"/>
  <c r="R565" i="10"/>
  <c r="S565" i="10"/>
  <c r="T565" i="10"/>
  <c r="C566" i="10"/>
  <c r="D566" i="10"/>
  <c r="E566" i="10"/>
  <c r="F566" i="10"/>
  <c r="G566" i="10"/>
  <c r="H566" i="10"/>
  <c r="I566" i="10"/>
  <c r="J566" i="10"/>
  <c r="K566" i="10"/>
  <c r="L566" i="10"/>
  <c r="M566" i="10"/>
  <c r="N566" i="10"/>
  <c r="O566" i="10"/>
  <c r="P566" i="10"/>
  <c r="Q566" i="10"/>
  <c r="R566" i="10"/>
  <c r="S566" i="10"/>
  <c r="T566" i="10"/>
  <c r="C567" i="10"/>
  <c r="D567" i="10"/>
  <c r="E567" i="10"/>
  <c r="F567" i="10"/>
  <c r="G567" i="10"/>
  <c r="H567" i="10"/>
  <c r="I567" i="10"/>
  <c r="J567" i="10"/>
  <c r="K567" i="10"/>
  <c r="L567" i="10"/>
  <c r="M567" i="10"/>
  <c r="N567" i="10"/>
  <c r="O567" i="10"/>
  <c r="P567" i="10"/>
  <c r="Q567" i="10"/>
  <c r="R567" i="10"/>
  <c r="S567" i="10"/>
  <c r="T567" i="10"/>
  <c r="C568" i="10"/>
  <c r="D568" i="10"/>
  <c r="E568" i="10"/>
  <c r="F568" i="10"/>
  <c r="G568" i="10"/>
  <c r="H568" i="10"/>
  <c r="I568" i="10"/>
  <c r="J568" i="10"/>
  <c r="K568" i="10"/>
  <c r="L568" i="10"/>
  <c r="M568" i="10"/>
  <c r="N568" i="10"/>
  <c r="O568" i="10"/>
  <c r="P568" i="10"/>
  <c r="Q568" i="10"/>
  <c r="R568" i="10"/>
  <c r="S568" i="10"/>
  <c r="T568" i="10"/>
  <c r="C569" i="10"/>
  <c r="D569" i="10"/>
  <c r="E569" i="10"/>
  <c r="F569" i="10"/>
  <c r="G569" i="10"/>
  <c r="H569" i="10"/>
  <c r="I569" i="10"/>
  <c r="J569" i="10"/>
  <c r="K569" i="10"/>
  <c r="L569" i="10"/>
  <c r="M569" i="10"/>
  <c r="N569" i="10"/>
  <c r="O569" i="10"/>
  <c r="P569" i="10"/>
  <c r="Q569" i="10"/>
  <c r="R569" i="10"/>
  <c r="S569" i="10"/>
  <c r="T569" i="10"/>
  <c r="C570" i="10"/>
  <c r="D570" i="10"/>
  <c r="E570" i="10"/>
  <c r="F570" i="10"/>
  <c r="G570" i="10"/>
  <c r="H570" i="10"/>
  <c r="I570" i="10"/>
  <c r="J570" i="10"/>
  <c r="K570" i="10"/>
  <c r="L570" i="10"/>
  <c r="M570" i="10"/>
  <c r="N570" i="10"/>
  <c r="O570" i="10"/>
  <c r="P570" i="10"/>
  <c r="Q570" i="10"/>
  <c r="R570" i="10"/>
  <c r="S570" i="10"/>
  <c r="T570" i="10"/>
  <c r="C571" i="10"/>
  <c r="D571" i="10"/>
  <c r="E571" i="10"/>
  <c r="F571" i="10"/>
  <c r="G571" i="10"/>
  <c r="H571" i="10"/>
  <c r="I571" i="10"/>
  <c r="J571" i="10"/>
  <c r="K571" i="10"/>
  <c r="L571" i="10"/>
  <c r="M571" i="10"/>
  <c r="N571" i="10"/>
  <c r="O571" i="10"/>
  <c r="P571" i="10"/>
  <c r="Q571" i="10"/>
  <c r="R571" i="10"/>
  <c r="S571" i="10"/>
  <c r="T571" i="10"/>
  <c r="C572" i="10"/>
  <c r="D572" i="10"/>
  <c r="E572" i="10"/>
  <c r="F572" i="10"/>
  <c r="G572" i="10"/>
  <c r="H572" i="10"/>
  <c r="I572" i="10"/>
  <c r="J572" i="10"/>
  <c r="K572" i="10"/>
  <c r="L572" i="10"/>
  <c r="M572" i="10"/>
  <c r="N572" i="10"/>
  <c r="O572" i="10"/>
  <c r="P572" i="10"/>
  <c r="Q572" i="10"/>
  <c r="R572" i="10"/>
  <c r="S572" i="10"/>
  <c r="T572" i="10"/>
  <c r="C573" i="10"/>
  <c r="D573" i="10"/>
  <c r="E573" i="10"/>
  <c r="F573" i="10"/>
  <c r="G573" i="10"/>
  <c r="H573" i="10"/>
  <c r="I573" i="10"/>
  <c r="J573" i="10"/>
  <c r="K573" i="10"/>
  <c r="L573" i="10"/>
  <c r="M573" i="10"/>
  <c r="N573" i="10"/>
  <c r="O573" i="10"/>
  <c r="P573" i="10"/>
  <c r="Q573" i="10"/>
  <c r="R573" i="10"/>
  <c r="S573" i="10"/>
  <c r="T573" i="10"/>
  <c r="C574" i="10"/>
  <c r="D574" i="10"/>
  <c r="E574" i="10"/>
  <c r="F574" i="10"/>
  <c r="G574" i="10"/>
  <c r="H574" i="10"/>
  <c r="I574" i="10"/>
  <c r="J574" i="10"/>
  <c r="K574" i="10"/>
  <c r="L574" i="10"/>
  <c r="M574" i="10"/>
  <c r="N574" i="10"/>
  <c r="O574" i="10"/>
  <c r="P574" i="10"/>
  <c r="Q574" i="10"/>
  <c r="R574" i="10"/>
  <c r="S574" i="10"/>
  <c r="T574" i="10"/>
  <c r="C575" i="10"/>
  <c r="D575" i="10"/>
  <c r="E575" i="10"/>
  <c r="F575" i="10"/>
  <c r="G575" i="10"/>
  <c r="H575" i="10"/>
  <c r="I575" i="10"/>
  <c r="J575" i="10"/>
  <c r="K575" i="10"/>
  <c r="L575" i="10"/>
  <c r="M575" i="10"/>
  <c r="N575" i="10"/>
  <c r="O575" i="10"/>
  <c r="P575" i="10"/>
  <c r="Q575" i="10"/>
  <c r="R575" i="10"/>
  <c r="S575" i="10"/>
  <c r="T575" i="10"/>
  <c r="C576" i="10"/>
  <c r="D576" i="10"/>
  <c r="E576" i="10"/>
  <c r="F576" i="10"/>
  <c r="H576" i="10"/>
  <c r="I576" i="10"/>
  <c r="J576" i="10"/>
  <c r="K576" i="10"/>
  <c r="L576" i="10"/>
  <c r="M576" i="10"/>
  <c r="N576" i="10"/>
  <c r="O576" i="10"/>
  <c r="P576" i="10"/>
  <c r="Q576" i="10"/>
  <c r="R576" i="10"/>
  <c r="S576" i="10"/>
  <c r="T576" i="10"/>
  <c r="B549" i="10"/>
  <c r="B550" i="10"/>
  <c r="B551" i="10"/>
  <c r="B552" i="10"/>
  <c r="B553" i="10"/>
  <c r="B554" i="10"/>
  <c r="B555" i="10"/>
  <c r="B556" i="10"/>
  <c r="B557" i="10"/>
  <c r="B558" i="10"/>
  <c r="B559" i="10"/>
  <c r="B560" i="10"/>
  <c r="B561" i="10"/>
  <c r="B562" i="10"/>
  <c r="B563" i="10"/>
  <c r="B564" i="10"/>
  <c r="B565" i="10"/>
  <c r="B566" i="10"/>
  <c r="B567" i="10"/>
  <c r="B568" i="10"/>
  <c r="B569" i="10"/>
  <c r="B570" i="10"/>
  <c r="B571" i="10"/>
  <c r="B572" i="10"/>
  <c r="B573" i="10"/>
  <c r="B574" i="10"/>
  <c r="B575" i="10"/>
  <c r="B576" i="10"/>
  <c r="C578" i="10"/>
  <c r="D578" i="10"/>
  <c r="E578" i="10"/>
  <c r="F578" i="10"/>
  <c r="G578" i="10"/>
  <c r="H578" i="10"/>
  <c r="I578" i="10"/>
  <c r="J578" i="10"/>
  <c r="K578" i="10"/>
  <c r="L578" i="10"/>
  <c r="M578" i="10"/>
  <c r="N578" i="10"/>
  <c r="O578" i="10"/>
  <c r="P578" i="10"/>
  <c r="Q578" i="10"/>
  <c r="R578" i="10"/>
  <c r="S578" i="10"/>
  <c r="T578" i="10"/>
  <c r="C579" i="10"/>
  <c r="D579" i="10"/>
  <c r="E579" i="10"/>
  <c r="F579" i="10"/>
  <c r="G579" i="10"/>
  <c r="H579" i="10"/>
  <c r="I579" i="10"/>
  <c r="J579" i="10"/>
  <c r="K579" i="10"/>
  <c r="L579" i="10"/>
  <c r="M579" i="10"/>
  <c r="N579" i="10"/>
  <c r="O579" i="10"/>
  <c r="P579" i="10"/>
  <c r="Q579" i="10"/>
  <c r="R579" i="10"/>
  <c r="S579" i="10"/>
  <c r="T579" i="10"/>
  <c r="B579" i="10"/>
  <c r="B578" i="10"/>
  <c r="B548" i="10"/>
  <c r="B78" i="16" s="1"/>
  <c r="U408" i="10"/>
  <c r="U450" i="10"/>
  <c r="U366" i="10"/>
  <c r="U324" i="10"/>
  <c r="U276" i="10"/>
  <c r="U277" i="10"/>
  <c r="U278" i="10"/>
  <c r="U232" i="10"/>
  <c r="U234" i="10"/>
  <c r="U183" i="10"/>
  <c r="U185" i="10"/>
  <c r="U140" i="10"/>
  <c r="U142" i="10"/>
  <c r="U97" i="10"/>
  <c r="U98" i="10"/>
  <c r="U83" i="16" s="1"/>
  <c r="U99" i="10"/>
  <c r="U49" i="10"/>
  <c r="U51" i="10"/>
  <c r="W66" i="10"/>
  <c r="W69" i="10"/>
  <c r="W70" i="10"/>
  <c r="W73" i="10"/>
  <c r="W74" i="10"/>
  <c r="W75" i="10"/>
  <c r="W76" i="10"/>
  <c r="W77" i="10"/>
  <c r="W81" i="10"/>
  <c r="W83" i="10"/>
  <c r="W84" i="10"/>
  <c r="W86" i="10"/>
  <c r="W90" i="10"/>
  <c r="W91" i="10"/>
  <c r="W92" i="10"/>
  <c r="W65" i="10"/>
  <c r="Q64" i="10"/>
  <c r="R64" i="10"/>
  <c r="S64" i="10"/>
  <c r="T64" i="10"/>
  <c r="X151" i="10"/>
  <c r="Y151" i="10"/>
  <c r="Z151" i="10"/>
  <c r="X152" i="10"/>
  <c r="Y152" i="10"/>
  <c r="Z152" i="10"/>
  <c r="X153" i="10"/>
  <c r="Y153" i="10"/>
  <c r="Z153" i="10"/>
  <c r="X154" i="10"/>
  <c r="Y154" i="10"/>
  <c r="Z154" i="10"/>
  <c r="X155" i="10"/>
  <c r="Y155" i="10"/>
  <c r="Z155" i="10"/>
  <c r="X156" i="10"/>
  <c r="Y156" i="10"/>
  <c r="Z156" i="10"/>
  <c r="X157" i="10"/>
  <c r="Y157" i="10"/>
  <c r="Z157" i="10"/>
  <c r="X158" i="10"/>
  <c r="Y158" i="10"/>
  <c r="Z158" i="10"/>
  <c r="X159" i="10"/>
  <c r="Y159" i="10"/>
  <c r="Z159" i="10"/>
  <c r="X160" i="10"/>
  <c r="Y160" i="10"/>
  <c r="Z160" i="10"/>
  <c r="X161" i="10"/>
  <c r="Y161" i="10"/>
  <c r="Z161" i="10"/>
  <c r="X162" i="10"/>
  <c r="Y162" i="10"/>
  <c r="Z162" i="10"/>
  <c r="X163" i="10"/>
  <c r="Y163" i="10"/>
  <c r="Z163" i="10"/>
  <c r="X164" i="10"/>
  <c r="Y164" i="10"/>
  <c r="Z164" i="10"/>
  <c r="X165" i="10"/>
  <c r="Y165" i="10"/>
  <c r="Z165" i="10"/>
  <c r="X166" i="10"/>
  <c r="Y166" i="10"/>
  <c r="Z166" i="10"/>
  <c r="X167" i="10"/>
  <c r="Y167" i="10"/>
  <c r="Z167" i="10"/>
  <c r="X168" i="10"/>
  <c r="Y168" i="10"/>
  <c r="Z168" i="10"/>
  <c r="X169" i="10"/>
  <c r="Y169" i="10"/>
  <c r="Z169" i="10"/>
  <c r="X170" i="10"/>
  <c r="Y170" i="10"/>
  <c r="Z170" i="10"/>
  <c r="X171" i="10"/>
  <c r="Y171" i="10"/>
  <c r="Z171" i="10"/>
  <c r="X172" i="10"/>
  <c r="Y172" i="10"/>
  <c r="Z172" i="10"/>
  <c r="X173" i="10"/>
  <c r="Y173" i="10"/>
  <c r="Z173" i="10"/>
  <c r="X174" i="10"/>
  <c r="Y174" i="10"/>
  <c r="Z174" i="10"/>
  <c r="X175" i="10"/>
  <c r="Y175" i="10"/>
  <c r="Z175" i="10"/>
  <c r="X176" i="10"/>
  <c r="Y176" i="10"/>
  <c r="Z176" i="10"/>
  <c r="X177" i="10"/>
  <c r="Y177" i="10"/>
  <c r="Z177" i="10"/>
  <c r="Z150" i="10"/>
  <c r="Y150" i="10"/>
  <c r="X150" i="10"/>
  <c r="X75" i="10"/>
  <c r="Y75" i="10"/>
  <c r="Z75" i="10"/>
  <c r="X76" i="10"/>
  <c r="Y76" i="10"/>
  <c r="Z76" i="10"/>
  <c r="X77" i="10"/>
  <c r="Y77" i="10"/>
  <c r="Z77" i="10"/>
  <c r="X78" i="10"/>
  <c r="Y78" i="10"/>
  <c r="Z78" i="10"/>
  <c r="X79" i="10"/>
  <c r="Y79" i="10"/>
  <c r="Z79" i="10"/>
  <c r="X80" i="10"/>
  <c r="Y80" i="10"/>
  <c r="Z80" i="10"/>
  <c r="X81" i="10"/>
  <c r="Y81" i="10"/>
  <c r="Z81" i="10"/>
  <c r="X82" i="10"/>
  <c r="Y82" i="10"/>
  <c r="Z82" i="10"/>
  <c r="X83" i="10"/>
  <c r="Y83" i="10"/>
  <c r="Z83" i="10"/>
  <c r="X84" i="10"/>
  <c r="Y84" i="10"/>
  <c r="Z84" i="10"/>
  <c r="X85" i="10"/>
  <c r="Y85" i="10"/>
  <c r="Z85" i="10"/>
  <c r="X86" i="10"/>
  <c r="Y86" i="10"/>
  <c r="Z86" i="10"/>
  <c r="X87" i="10"/>
  <c r="Y87" i="10"/>
  <c r="Z87" i="10"/>
  <c r="X88" i="10"/>
  <c r="Y88" i="10"/>
  <c r="Z88" i="10"/>
  <c r="X89" i="10"/>
  <c r="Y89" i="10"/>
  <c r="Z89" i="10"/>
  <c r="X90" i="10"/>
  <c r="Y90" i="10"/>
  <c r="Z90" i="10"/>
  <c r="X91" i="10"/>
  <c r="Y91" i="10"/>
  <c r="Z91" i="10"/>
  <c r="X92" i="10"/>
  <c r="Y92" i="10"/>
  <c r="Z92" i="10"/>
  <c r="X74" i="10"/>
  <c r="X65" i="10"/>
  <c r="Y65" i="10"/>
  <c r="Z65" i="10"/>
  <c r="X66" i="10"/>
  <c r="Y66" i="10"/>
  <c r="Z66" i="10"/>
  <c r="X67" i="10"/>
  <c r="Y67" i="10"/>
  <c r="Z67" i="10"/>
  <c r="X68" i="10"/>
  <c r="Y68" i="10"/>
  <c r="Z68" i="10"/>
  <c r="X69" i="10"/>
  <c r="Y69" i="10"/>
  <c r="Z69" i="10"/>
  <c r="X70" i="10"/>
  <c r="Y70" i="10"/>
  <c r="Z70" i="10"/>
  <c r="X71" i="10"/>
  <c r="Y71" i="10"/>
  <c r="Z71" i="10"/>
  <c r="X72" i="10"/>
  <c r="Y72" i="10"/>
  <c r="Z72" i="10"/>
  <c r="X73" i="10"/>
  <c r="Y73" i="10"/>
  <c r="Z73" i="10"/>
  <c r="Q61" i="10"/>
  <c r="Y74" i="10"/>
  <c r="Z74" i="10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Q88" i="15"/>
  <c r="Y88" i="15" s="1"/>
  <c r="R88" i="15"/>
  <c r="S88" i="15"/>
  <c r="T88" i="15"/>
  <c r="B51" i="15"/>
  <c r="C5" i="15" s="1"/>
  <c r="B88" i="15"/>
  <c r="C50" i="10"/>
  <c r="C95" i="15" s="1"/>
  <c r="D50" i="10"/>
  <c r="D95" i="15" s="1"/>
  <c r="E50" i="10"/>
  <c r="E95" i="15" s="1"/>
  <c r="F50" i="10"/>
  <c r="F95" i="15" s="1"/>
  <c r="G50" i="10"/>
  <c r="G95" i="15" s="1"/>
  <c r="H50" i="10"/>
  <c r="H95" i="15" s="1"/>
  <c r="I50" i="10"/>
  <c r="I95" i="15" s="1"/>
  <c r="J50" i="10"/>
  <c r="J95" i="15" s="1"/>
  <c r="K50" i="10"/>
  <c r="K95" i="15" s="1"/>
  <c r="L50" i="10"/>
  <c r="L95" i="15" s="1"/>
  <c r="M50" i="10"/>
  <c r="M95" i="15" s="1"/>
  <c r="N50" i="10"/>
  <c r="N95" i="15" s="1"/>
  <c r="O50" i="10"/>
  <c r="O95" i="15" s="1"/>
  <c r="P50" i="10"/>
  <c r="P95" i="15" s="1"/>
  <c r="Q50" i="10"/>
  <c r="Q95" i="15" s="1"/>
  <c r="R50" i="10"/>
  <c r="S50" i="10" s="1"/>
  <c r="B50" i="10"/>
  <c r="B95" i="15" s="1"/>
  <c r="C141" i="10"/>
  <c r="C84" i="16" s="1"/>
  <c r="D141" i="10"/>
  <c r="D84" i="16" s="1"/>
  <c r="E141" i="10"/>
  <c r="E84" i="16" s="1"/>
  <c r="F141" i="10"/>
  <c r="F84" i="16" s="1"/>
  <c r="G141" i="10"/>
  <c r="G84" i="16" s="1"/>
  <c r="H141" i="10"/>
  <c r="H84" i="16" s="1"/>
  <c r="I141" i="10"/>
  <c r="I84" i="16" s="1"/>
  <c r="J141" i="10"/>
  <c r="J84" i="16" s="1"/>
  <c r="K141" i="10"/>
  <c r="K84" i="16" s="1"/>
  <c r="L141" i="10"/>
  <c r="L84" i="16" s="1"/>
  <c r="M141" i="10"/>
  <c r="M84" i="16" s="1"/>
  <c r="N141" i="10"/>
  <c r="N84" i="16" s="1"/>
  <c r="O141" i="10"/>
  <c r="O84" i="16" s="1"/>
  <c r="P141" i="10"/>
  <c r="P84" i="16" s="1"/>
  <c r="Q141" i="10"/>
  <c r="Q84" i="16" s="1"/>
  <c r="R141" i="10"/>
  <c r="S141" i="10" s="1"/>
  <c r="B141" i="10"/>
  <c r="B84" i="16" s="1"/>
  <c r="C233" i="10"/>
  <c r="C86" i="16" s="1"/>
  <c r="D233" i="10"/>
  <c r="E233" i="10"/>
  <c r="E86" i="16" s="1"/>
  <c r="F233" i="10"/>
  <c r="F86" i="16" s="1"/>
  <c r="G233" i="10"/>
  <c r="G86" i="16" s="1"/>
  <c r="H233" i="10"/>
  <c r="H86" i="16" s="1"/>
  <c r="I233" i="10"/>
  <c r="I86" i="16" s="1"/>
  <c r="J233" i="10"/>
  <c r="K233" i="10"/>
  <c r="K86" i="16" s="1"/>
  <c r="L233" i="10"/>
  <c r="M233" i="10"/>
  <c r="M86" i="16" s="1"/>
  <c r="N233" i="10"/>
  <c r="O233" i="10"/>
  <c r="O86" i="16" s="1"/>
  <c r="P233" i="10"/>
  <c r="Q233" i="10"/>
  <c r="Q86" i="16" s="1"/>
  <c r="R233" i="10"/>
  <c r="B233" i="10"/>
  <c r="B86" i="16" s="1"/>
  <c r="C184" i="10"/>
  <c r="C85" i="16" s="1"/>
  <c r="D184" i="10"/>
  <c r="D85" i="16" s="1"/>
  <c r="E184" i="10"/>
  <c r="E85" i="16" s="1"/>
  <c r="F184" i="10"/>
  <c r="F85" i="16" s="1"/>
  <c r="G184" i="10"/>
  <c r="H184" i="10"/>
  <c r="H85" i="16" s="1"/>
  <c r="I184" i="10"/>
  <c r="I85" i="16" s="1"/>
  <c r="J184" i="10"/>
  <c r="J85" i="16" s="1"/>
  <c r="K184" i="10"/>
  <c r="K85" i="16" s="1"/>
  <c r="L184" i="10"/>
  <c r="L85" i="16" s="1"/>
  <c r="M184" i="10"/>
  <c r="M85" i="16" s="1"/>
  <c r="N184" i="10"/>
  <c r="N85" i="16" s="1"/>
  <c r="O184" i="10"/>
  <c r="O85" i="16" s="1"/>
  <c r="P184" i="10"/>
  <c r="P85" i="16" s="1"/>
  <c r="Q184" i="10"/>
  <c r="Q85" i="16" s="1"/>
  <c r="R184" i="10"/>
  <c r="S184" i="10" s="1"/>
  <c r="B184" i="10"/>
  <c r="B85" i="16" s="1"/>
  <c r="C183" i="10"/>
  <c r="D183" i="10"/>
  <c r="E183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R183" i="10"/>
  <c r="S183" i="10"/>
  <c r="T183" i="10"/>
  <c r="B183" i="10"/>
  <c r="C277" i="10"/>
  <c r="D277" i="10"/>
  <c r="D87" i="16" s="1"/>
  <c r="E277" i="10"/>
  <c r="E87" i="16" s="1"/>
  <c r="F277" i="10"/>
  <c r="F87" i="16" s="1"/>
  <c r="G277" i="10"/>
  <c r="G87" i="16" s="1"/>
  <c r="H277" i="10"/>
  <c r="H87" i="16" s="1"/>
  <c r="I277" i="10"/>
  <c r="I87" i="16" s="1"/>
  <c r="J277" i="10"/>
  <c r="J87" i="16" s="1"/>
  <c r="K277" i="10"/>
  <c r="L277" i="10"/>
  <c r="L87" i="16" s="1"/>
  <c r="M277" i="10"/>
  <c r="N277" i="10"/>
  <c r="N87" i="16"/>
  <c r="O277" i="10"/>
  <c r="O87" i="16" s="1"/>
  <c r="P277" i="10"/>
  <c r="P87" i="16" s="1"/>
  <c r="Q277" i="10"/>
  <c r="Q87" i="16" s="1"/>
  <c r="R277" i="10"/>
  <c r="R87" i="16" s="1"/>
  <c r="S277" i="10"/>
  <c r="S87" i="16" s="1"/>
  <c r="T277" i="10"/>
  <c r="T87" i="16" s="1"/>
  <c r="B277" i="10"/>
  <c r="B87" i="16" s="1"/>
  <c r="C98" i="10"/>
  <c r="C83" i="16" s="1"/>
  <c r="D98" i="10"/>
  <c r="D83" i="16" s="1"/>
  <c r="E98" i="10"/>
  <c r="E83" i="16" s="1"/>
  <c r="F98" i="10"/>
  <c r="G98" i="10"/>
  <c r="G83" i="16" s="1"/>
  <c r="H98" i="10"/>
  <c r="I98" i="10"/>
  <c r="J98" i="10"/>
  <c r="J83" i="16" s="1"/>
  <c r="K98" i="10"/>
  <c r="K83" i="16"/>
  <c r="L98" i="10"/>
  <c r="L83" i="16" s="1"/>
  <c r="M98" i="10"/>
  <c r="M83" i="16" s="1"/>
  <c r="N98" i="10"/>
  <c r="N83" i="16"/>
  <c r="O98" i="10"/>
  <c r="P98" i="10"/>
  <c r="P83" i="16" s="1"/>
  <c r="Q98" i="10"/>
  <c r="R98" i="10"/>
  <c r="R83" i="16" s="1"/>
  <c r="S98" i="10"/>
  <c r="S83" i="16" s="1"/>
  <c r="T98" i="10"/>
  <c r="T83" i="16" s="1"/>
  <c r="B98" i="10"/>
  <c r="B81" i="15"/>
  <c r="C36" i="15" s="1"/>
  <c r="R85" i="16"/>
  <c r="R84" i="16"/>
  <c r="T278" i="10"/>
  <c r="S278" i="10"/>
  <c r="R278" i="10"/>
  <c r="Q278" i="10"/>
  <c r="P278" i="10"/>
  <c r="O278" i="10"/>
  <c r="N278" i="10"/>
  <c r="M278" i="10"/>
  <c r="L278" i="10"/>
  <c r="K278" i="10"/>
  <c r="J278" i="10"/>
  <c r="I278" i="10"/>
  <c r="H278" i="10"/>
  <c r="G278" i="10"/>
  <c r="F278" i="10"/>
  <c r="E278" i="10"/>
  <c r="D278" i="10"/>
  <c r="C278" i="10"/>
  <c r="B278" i="10"/>
  <c r="T234" i="10"/>
  <c r="S234" i="10"/>
  <c r="R234" i="10"/>
  <c r="Q234" i="10"/>
  <c r="P234" i="10"/>
  <c r="O234" i="10"/>
  <c r="N234" i="10"/>
  <c r="M234" i="10"/>
  <c r="L234" i="10"/>
  <c r="K234" i="10"/>
  <c r="J234" i="10"/>
  <c r="I234" i="10"/>
  <c r="H234" i="10"/>
  <c r="G234" i="10"/>
  <c r="F234" i="10"/>
  <c r="E234" i="10"/>
  <c r="D234" i="10"/>
  <c r="C234" i="10"/>
  <c r="B234" i="10"/>
  <c r="T185" i="10"/>
  <c r="S185" i="10"/>
  <c r="R185" i="10"/>
  <c r="Q185" i="10"/>
  <c r="P185" i="10"/>
  <c r="O185" i="10"/>
  <c r="N185" i="10"/>
  <c r="M185" i="10"/>
  <c r="L185" i="10"/>
  <c r="K185" i="10"/>
  <c r="J185" i="10"/>
  <c r="I185" i="10"/>
  <c r="H185" i="10"/>
  <c r="G185" i="10"/>
  <c r="F185" i="10"/>
  <c r="E185" i="10"/>
  <c r="D185" i="10"/>
  <c r="C185" i="10"/>
  <c r="B185" i="10"/>
  <c r="C142" i="10"/>
  <c r="D142" i="10"/>
  <c r="E142" i="10"/>
  <c r="F142" i="10"/>
  <c r="G142" i="10"/>
  <c r="H142" i="10"/>
  <c r="I142" i="10"/>
  <c r="J142" i="10"/>
  <c r="K142" i="10"/>
  <c r="L142" i="10"/>
  <c r="M142" i="10"/>
  <c r="N142" i="10"/>
  <c r="O142" i="10"/>
  <c r="P142" i="10"/>
  <c r="Q142" i="10"/>
  <c r="R142" i="10"/>
  <c r="S142" i="10"/>
  <c r="T142" i="10"/>
  <c r="B142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B51" i="10"/>
  <c r="H52" i="15"/>
  <c r="T77" i="16"/>
  <c r="S77" i="16"/>
  <c r="R77" i="16"/>
  <c r="Q77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D77" i="16"/>
  <c r="C77" i="16"/>
  <c r="B77" i="16"/>
  <c r="T76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B76" i="16"/>
  <c r="T75" i="16"/>
  <c r="S75" i="16"/>
  <c r="R75" i="16"/>
  <c r="Q75" i="16"/>
  <c r="P75" i="16"/>
  <c r="O75" i="16"/>
  <c r="N75" i="16"/>
  <c r="M75" i="16"/>
  <c r="L75" i="16"/>
  <c r="K75" i="16"/>
  <c r="J75" i="16"/>
  <c r="I75" i="16"/>
  <c r="H75" i="16"/>
  <c r="G75" i="16"/>
  <c r="F75" i="16"/>
  <c r="E75" i="16"/>
  <c r="D75" i="16"/>
  <c r="C75" i="16"/>
  <c r="B75" i="16"/>
  <c r="T71" i="16"/>
  <c r="S71" i="16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1" i="16"/>
  <c r="C71" i="16"/>
  <c r="B71" i="16"/>
  <c r="X71" i="16" s="1"/>
  <c r="T70" i="16"/>
  <c r="S70" i="16"/>
  <c r="R70" i="16"/>
  <c r="Q70" i="16"/>
  <c r="AA70" i="16" s="1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C70" i="16"/>
  <c r="B70" i="16"/>
  <c r="Y70" i="16" s="1"/>
  <c r="T69" i="16"/>
  <c r="S69" i="16"/>
  <c r="R69" i="16"/>
  <c r="Q69" i="16"/>
  <c r="AA69" i="16" s="1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C69" i="16"/>
  <c r="B69" i="16"/>
  <c r="X69" i="16" s="1"/>
  <c r="T68" i="16"/>
  <c r="S68" i="16"/>
  <c r="R68" i="16"/>
  <c r="Q68" i="16"/>
  <c r="AA68" i="16" s="1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X68" i="16" s="1"/>
  <c r="T67" i="16"/>
  <c r="S67" i="16"/>
  <c r="R67" i="16"/>
  <c r="Q67" i="16"/>
  <c r="Z67" i="16" s="1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X67" i="16" s="1"/>
  <c r="T83" i="15"/>
  <c r="I38" i="15" s="1"/>
  <c r="S83" i="15"/>
  <c r="H38" i="15" s="1"/>
  <c r="R83" i="15"/>
  <c r="G38" i="15" s="1"/>
  <c r="Q83" i="15"/>
  <c r="F38" i="15" s="1"/>
  <c r="P83" i="15"/>
  <c r="O83" i="15"/>
  <c r="N83" i="15"/>
  <c r="M83" i="15"/>
  <c r="L83" i="15"/>
  <c r="E38" i="15" s="1"/>
  <c r="K83" i="15"/>
  <c r="J83" i="15"/>
  <c r="I83" i="15"/>
  <c r="H83" i="15"/>
  <c r="G83" i="15"/>
  <c r="D38" i="15" s="1"/>
  <c r="F83" i="15"/>
  <c r="E83" i="15"/>
  <c r="D83" i="15"/>
  <c r="C83" i="15"/>
  <c r="B83" i="15"/>
  <c r="C38" i="15" s="1"/>
  <c r="T82" i="15"/>
  <c r="I37" i="15" s="1"/>
  <c r="S82" i="15"/>
  <c r="H37" i="15" s="1"/>
  <c r="R82" i="15"/>
  <c r="G37" i="15" s="1"/>
  <c r="Q82" i="15"/>
  <c r="F37" i="15" s="1"/>
  <c r="P82" i="15"/>
  <c r="O82" i="15"/>
  <c r="N82" i="15"/>
  <c r="M82" i="15"/>
  <c r="L82" i="15"/>
  <c r="E37" i="15" s="1"/>
  <c r="K82" i="15"/>
  <c r="J82" i="15"/>
  <c r="I82" i="15"/>
  <c r="H82" i="15"/>
  <c r="G82" i="15"/>
  <c r="D37" i="15" s="1"/>
  <c r="F82" i="15"/>
  <c r="E82" i="15"/>
  <c r="D82" i="15"/>
  <c r="C82" i="15"/>
  <c r="B82" i="15"/>
  <c r="C37" i="15" s="1"/>
  <c r="T81" i="15"/>
  <c r="S81" i="15"/>
  <c r="R81" i="15"/>
  <c r="G36" i="15" s="1"/>
  <c r="Q81" i="15"/>
  <c r="F36" i="15" s="1"/>
  <c r="P81" i="15"/>
  <c r="O81" i="15"/>
  <c r="N81" i="15"/>
  <c r="M81" i="15"/>
  <c r="L81" i="15"/>
  <c r="E36" i="15" s="1"/>
  <c r="K81" i="15"/>
  <c r="J81" i="15"/>
  <c r="I81" i="15"/>
  <c r="H81" i="15"/>
  <c r="G81" i="15"/>
  <c r="D36" i="15" s="1"/>
  <c r="F81" i="15"/>
  <c r="E81" i="15"/>
  <c r="D81" i="15"/>
  <c r="C81" i="15"/>
  <c r="T80" i="15"/>
  <c r="I35" i="15" s="1"/>
  <c r="S80" i="15"/>
  <c r="H35" i="15" s="1"/>
  <c r="R80" i="15"/>
  <c r="G35" i="15" s="1"/>
  <c r="Q80" i="15"/>
  <c r="F35" i="15" s="1"/>
  <c r="P80" i="15"/>
  <c r="O80" i="15"/>
  <c r="N80" i="15"/>
  <c r="M80" i="15"/>
  <c r="L80" i="15"/>
  <c r="E35" i="15" s="1"/>
  <c r="K80" i="15"/>
  <c r="J80" i="15"/>
  <c r="I80" i="15"/>
  <c r="H80" i="15"/>
  <c r="G80" i="15"/>
  <c r="D35" i="15" s="1"/>
  <c r="F80" i="15"/>
  <c r="E80" i="15"/>
  <c r="D80" i="15"/>
  <c r="C80" i="15"/>
  <c r="B80" i="15"/>
  <c r="C35" i="15" s="1"/>
  <c r="T79" i="15"/>
  <c r="I34" i="15" s="1"/>
  <c r="S79" i="15"/>
  <c r="H34" i="15" s="1"/>
  <c r="R79" i="15"/>
  <c r="G34" i="15" s="1"/>
  <c r="Q79" i="15"/>
  <c r="F34" i="15" s="1"/>
  <c r="P79" i="15"/>
  <c r="O79" i="15"/>
  <c r="N79" i="15"/>
  <c r="M79" i="15"/>
  <c r="L79" i="15"/>
  <c r="E34" i="15" s="1"/>
  <c r="K79" i="15"/>
  <c r="J79" i="15"/>
  <c r="I79" i="15"/>
  <c r="H79" i="15"/>
  <c r="G79" i="15"/>
  <c r="D34" i="15" s="1"/>
  <c r="F79" i="15"/>
  <c r="E79" i="15"/>
  <c r="D79" i="15"/>
  <c r="C79" i="15"/>
  <c r="B79" i="15"/>
  <c r="C34" i="15" s="1"/>
  <c r="T78" i="15"/>
  <c r="I33" i="15" s="1"/>
  <c r="S78" i="15"/>
  <c r="H33" i="15" s="1"/>
  <c r="R78" i="15"/>
  <c r="G33" i="15" s="1"/>
  <c r="Q78" i="15"/>
  <c r="F33" i="15" s="1"/>
  <c r="P78" i="15"/>
  <c r="O78" i="15"/>
  <c r="N78" i="15"/>
  <c r="M78" i="15"/>
  <c r="L78" i="15"/>
  <c r="E33" i="15" s="1"/>
  <c r="K78" i="15"/>
  <c r="J78" i="15"/>
  <c r="I78" i="15"/>
  <c r="H78" i="15"/>
  <c r="G78" i="15"/>
  <c r="D33" i="15" s="1"/>
  <c r="F78" i="15"/>
  <c r="E78" i="15"/>
  <c r="D78" i="15"/>
  <c r="C78" i="15"/>
  <c r="B78" i="15"/>
  <c r="C33" i="15" s="1"/>
  <c r="T77" i="15"/>
  <c r="I32" i="15" s="1"/>
  <c r="S77" i="15"/>
  <c r="H32" i="15" s="1"/>
  <c r="R77" i="15"/>
  <c r="G32" i="15" s="1"/>
  <c r="Q77" i="15"/>
  <c r="F32" i="15" s="1"/>
  <c r="P77" i="15"/>
  <c r="O77" i="15"/>
  <c r="N77" i="15"/>
  <c r="M77" i="15"/>
  <c r="L77" i="15"/>
  <c r="E32" i="15" s="1"/>
  <c r="K77" i="15"/>
  <c r="J77" i="15"/>
  <c r="I77" i="15"/>
  <c r="H77" i="15"/>
  <c r="G77" i="15"/>
  <c r="D32" i="15" s="1"/>
  <c r="F77" i="15"/>
  <c r="E77" i="15"/>
  <c r="D77" i="15"/>
  <c r="C77" i="15"/>
  <c r="B77" i="15"/>
  <c r="C32" i="15" s="1"/>
  <c r="T76" i="15"/>
  <c r="I31" i="15" s="1"/>
  <c r="S76" i="15"/>
  <c r="H31" i="15" s="1"/>
  <c r="R76" i="15"/>
  <c r="G31" i="15" s="1"/>
  <c r="Q76" i="15"/>
  <c r="P76" i="15"/>
  <c r="O76" i="15"/>
  <c r="N76" i="15"/>
  <c r="M76" i="15"/>
  <c r="L76" i="15"/>
  <c r="E31" i="15" s="1"/>
  <c r="K76" i="15"/>
  <c r="J76" i="15"/>
  <c r="I76" i="15"/>
  <c r="H76" i="15"/>
  <c r="G76" i="15"/>
  <c r="D31" i="15" s="1"/>
  <c r="F76" i="15"/>
  <c r="E76" i="15"/>
  <c r="D76" i="15"/>
  <c r="C76" i="15"/>
  <c r="B76" i="15"/>
  <c r="C31" i="15" s="1"/>
  <c r="T75" i="15"/>
  <c r="I30" i="15" s="1"/>
  <c r="S75" i="15"/>
  <c r="H30" i="15" s="1"/>
  <c r="R75" i="15"/>
  <c r="G30" i="15" s="1"/>
  <c r="Q75" i="15"/>
  <c r="F30" i="15" s="1"/>
  <c r="P75" i="15"/>
  <c r="O75" i="15"/>
  <c r="N75" i="15"/>
  <c r="M75" i="15"/>
  <c r="L75" i="15"/>
  <c r="E30" i="15" s="1"/>
  <c r="K75" i="15"/>
  <c r="J75" i="15"/>
  <c r="I75" i="15"/>
  <c r="H75" i="15"/>
  <c r="G75" i="15"/>
  <c r="D30" i="15" s="1"/>
  <c r="F75" i="15"/>
  <c r="E75" i="15"/>
  <c r="D75" i="15"/>
  <c r="C75" i="15"/>
  <c r="B75" i="15"/>
  <c r="C30" i="15" s="1"/>
  <c r="T74" i="15"/>
  <c r="I29" i="15" s="1"/>
  <c r="S74" i="15"/>
  <c r="H29" i="15" s="1"/>
  <c r="R74" i="15"/>
  <c r="G29" i="15" s="1"/>
  <c r="Q74" i="15"/>
  <c r="F29" i="15" s="1"/>
  <c r="P74" i="15"/>
  <c r="O74" i="15"/>
  <c r="N74" i="15"/>
  <c r="M74" i="15"/>
  <c r="L74" i="15"/>
  <c r="E29" i="15" s="1"/>
  <c r="K74" i="15"/>
  <c r="J74" i="15"/>
  <c r="I74" i="15"/>
  <c r="H74" i="15"/>
  <c r="G74" i="15"/>
  <c r="D29" i="15" s="1"/>
  <c r="F74" i="15"/>
  <c r="E74" i="15"/>
  <c r="D74" i="15"/>
  <c r="C74" i="15"/>
  <c r="B74" i="15"/>
  <c r="C29" i="15" s="1"/>
  <c r="T73" i="15"/>
  <c r="I28" i="15" s="1"/>
  <c r="S73" i="15"/>
  <c r="H28" i="15" s="1"/>
  <c r="R73" i="15"/>
  <c r="G28" i="15" s="1"/>
  <c r="Q73" i="15"/>
  <c r="F28" i="15" s="1"/>
  <c r="P73" i="15"/>
  <c r="O73" i="15"/>
  <c r="N73" i="15"/>
  <c r="M73" i="15"/>
  <c r="L73" i="15"/>
  <c r="E28" i="15" s="1"/>
  <c r="K73" i="15"/>
  <c r="J73" i="15"/>
  <c r="I73" i="15"/>
  <c r="H73" i="15"/>
  <c r="G73" i="15"/>
  <c r="D28" i="15" s="1"/>
  <c r="F73" i="15"/>
  <c r="E73" i="15"/>
  <c r="D73" i="15"/>
  <c r="C73" i="15"/>
  <c r="B73" i="15"/>
  <c r="C28" i="15" s="1"/>
  <c r="T72" i="15"/>
  <c r="I27" i="15" s="1"/>
  <c r="S72" i="15"/>
  <c r="H27" i="15" s="1"/>
  <c r="R72" i="15"/>
  <c r="G27" i="15" s="1"/>
  <c r="Q72" i="15"/>
  <c r="P72" i="15"/>
  <c r="O72" i="15"/>
  <c r="N72" i="15"/>
  <c r="M72" i="15"/>
  <c r="L72" i="15"/>
  <c r="E27" i="15" s="1"/>
  <c r="K72" i="15"/>
  <c r="J72" i="15"/>
  <c r="I72" i="15"/>
  <c r="H72" i="15"/>
  <c r="G72" i="15"/>
  <c r="D27" i="15" s="1"/>
  <c r="F72" i="15"/>
  <c r="E72" i="15"/>
  <c r="D72" i="15"/>
  <c r="C72" i="15"/>
  <c r="B72" i="15"/>
  <c r="C27" i="15" s="1"/>
  <c r="T71" i="15"/>
  <c r="I26" i="15" s="1"/>
  <c r="S71" i="15"/>
  <c r="H26" i="15" s="1"/>
  <c r="R71" i="15"/>
  <c r="G26" i="15" s="1"/>
  <c r="Q71" i="15"/>
  <c r="F26" i="15" s="1"/>
  <c r="P71" i="15"/>
  <c r="O71" i="15"/>
  <c r="N71" i="15"/>
  <c r="M71" i="15"/>
  <c r="L71" i="15"/>
  <c r="E26" i="15" s="1"/>
  <c r="K71" i="15"/>
  <c r="J71" i="15"/>
  <c r="I71" i="15"/>
  <c r="H71" i="15"/>
  <c r="G71" i="15"/>
  <c r="D26" i="15" s="1"/>
  <c r="F71" i="15"/>
  <c r="E71" i="15"/>
  <c r="D71" i="15"/>
  <c r="C71" i="15"/>
  <c r="B71" i="15"/>
  <c r="C26" i="15" s="1"/>
  <c r="T70" i="15"/>
  <c r="I25" i="15" s="1"/>
  <c r="S70" i="15"/>
  <c r="H25" i="15" s="1"/>
  <c r="R70" i="15"/>
  <c r="G25" i="15" s="1"/>
  <c r="Q70" i="15"/>
  <c r="F25" i="15" s="1"/>
  <c r="P70" i="15"/>
  <c r="O70" i="15"/>
  <c r="N70" i="15"/>
  <c r="M70" i="15"/>
  <c r="L70" i="15"/>
  <c r="E25" i="15" s="1"/>
  <c r="K70" i="15"/>
  <c r="J70" i="15"/>
  <c r="I70" i="15"/>
  <c r="H70" i="15"/>
  <c r="G70" i="15"/>
  <c r="D25" i="15" s="1"/>
  <c r="F70" i="15"/>
  <c r="E70" i="15"/>
  <c r="D70" i="15"/>
  <c r="C70" i="15"/>
  <c r="B70" i="15"/>
  <c r="C25" i="15" s="1"/>
  <c r="T69" i="15"/>
  <c r="I24" i="15" s="1"/>
  <c r="S69" i="15"/>
  <c r="H24" i="15" s="1"/>
  <c r="R69" i="15"/>
  <c r="G24" i="15" s="1"/>
  <c r="Q69" i="15"/>
  <c r="F24" i="15" s="1"/>
  <c r="P69" i="15"/>
  <c r="O69" i="15"/>
  <c r="N69" i="15"/>
  <c r="M69" i="15"/>
  <c r="L69" i="15"/>
  <c r="E24" i="15" s="1"/>
  <c r="K69" i="15"/>
  <c r="J69" i="15"/>
  <c r="I69" i="15"/>
  <c r="H69" i="15"/>
  <c r="G69" i="15"/>
  <c r="D24" i="15" s="1"/>
  <c r="F69" i="15"/>
  <c r="E69" i="15"/>
  <c r="D69" i="15"/>
  <c r="C69" i="15"/>
  <c r="B69" i="15"/>
  <c r="C24" i="15" s="1"/>
  <c r="T68" i="15"/>
  <c r="I23" i="15" s="1"/>
  <c r="S68" i="15"/>
  <c r="H23" i="15" s="1"/>
  <c r="R68" i="15"/>
  <c r="G23" i="15" s="1"/>
  <c r="Q68" i="15"/>
  <c r="P68" i="15"/>
  <c r="O68" i="15"/>
  <c r="N68" i="15"/>
  <c r="M68" i="15"/>
  <c r="L68" i="15"/>
  <c r="E23" i="15" s="1"/>
  <c r="K68" i="15"/>
  <c r="J68" i="15"/>
  <c r="I68" i="15"/>
  <c r="H68" i="15"/>
  <c r="G68" i="15"/>
  <c r="D23" i="15" s="1"/>
  <c r="F68" i="15"/>
  <c r="E68" i="15"/>
  <c r="D68" i="15"/>
  <c r="C68" i="15"/>
  <c r="B68" i="15"/>
  <c r="C23" i="15" s="1"/>
  <c r="T67" i="15"/>
  <c r="I22" i="15" s="1"/>
  <c r="S67" i="15"/>
  <c r="H22" i="15" s="1"/>
  <c r="R67" i="15"/>
  <c r="G22" i="15" s="1"/>
  <c r="Q67" i="15"/>
  <c r="F22" i="15" s="1"/>
  <c r="P67" i="15"/>
  <c r="O67" i="15"/>
  <c r="N67" i="15"/>
  <c r="M67" i="15"/>
  <c r="L67" i="15"/>
  <c r="E22" i="15" s="1"/>
  <c r="K67" i="15"/>
  <c r="J67" i="15"/>
  <c r="I67" i="15"/>
  <c r="H67" i="15"/>
  <c r="G67" i="15"/>
  <c r="D22" i="15" s="1"/>
  <c r="F67" i="15"/>
  <c r="E67" i="15"/>
  <c r="D67" i="15"/>
  <c r="C67" i="15"/>
  <c r="B67" i="15"/>
  <c r="C22" i="15" s="1"/>
  <c r="T66" i="15"/>
  <c r="I21" i="15" s="1"/>
  <c r="S66" i="15"/>
  <c r="H21" i="15" s="1"/>
  <c r="R66" i="15"/>
  <c r="G21" i="15" s="1"/>
  <c r="Q66" i="15"/>
  <c r="F21" i="15" s="1"/>
  <c r="P66" i="15"/>
  <c r="O66" i="15"/>
  <c r="N66" i="15"/>
  <c r="M66" i="15"/>
  <c r="L66" i="15"/>
  <c r="E21" i="15" s="1"/>
  <c r="K66" i="15"/>
  <c r="J66" i="15"/>
  <c r="I66" i="15"/>
  <c r="H66" i="15"/>
  <c r="G66" i="15"/>
  <c r="D21" i="15" s="1"/>
  <c r="F66" i="15"/>
  <c r="E66" i="15"/>
  <c r="D66" i="15"/>
  <c r="C66" i="15"/>
  <c r="B66" i="15"/>
  <c r="C21" i="15" s="1"/>
  <c r="T65" i="15"/>
  <c r="I20" i="15" s="1"/>
  <c r="S65" i="15"/>
  <c r="H20" i="15" s="1"/>
  <c r="R65" i="15"/>
  <c r="G20" i="15" s="1"/>
  <c r="Q65" i="15"/>
  <c r="F20" i="15" s="1"/>
  <c r="P65" i="15"/>
  <c r="O65" i="15"/>
  <c r="N65" i="15"/>
  <c r="M65" i="15"/>
  <c r="L65" i="15"/>
  <c r="E20" i="15" s="1"/>
  <c r="K65" i="15"/>
  <c r="J65" i="15"/>
  <c r="I65" i="15"/>
  <c r="H65" i="15"/>
  <c r="G65" i="15"/>
  <c r="D20" i="15" s="1"/>
  <c r="F65" i="15"/>
  <c r="E65" i="15"/>
  <c r="D65" i="15"/>
  <c r="C65" i="15"/>
  <c r="B65" i="15"/>
  <c r="C20" i="15" s="1"/>
  <c r="T64" i="15"/>
  <c r="I19" i="15" s="1"/>
  <c r="S64" i="15"/>
  <c r="H19" i="15" s="1"/>
  <c r="R64" i="15"/>
  <c r="G19" i="15" s="1"/>
  <c r="Q64" i="15"/>
  <c r="P64" i="15"/>
  <c r="O64" i="15"/>
  <c r="N64" i="15"/>
  <c r="M64" i="15"/>
  <c r="L64" i="15"/>
  <c r="E19" i="15" s="1"/>
  <c r="K64" i="15"/>
  <c r="J64" i="15"/>
  <c r="I64" i="15"/>
  <c r="H64" i="15"/>
  <c r="G64" i="15"/>
  <c r="D19" i="15" s="1"/>
  <c r="F64" i="15"/>
  <c r="E64" i="15"/>
  <c r="D64" i="15"/>
  <c r="C64" i="15"/>
  <c r="B64" i="15"/>
  <c r="C19" i="15" s="1"/>
  <c r="T63" i="15"/>
  <c r="I18" i="15" s="1"/>
  <c r="S63" i="15"/>
  <c r="H18" i="15" s="1"/>
  <c r="R63" i="15"/>
  <c r="G18" i="15" s="1"/>
  <c r="Q63" i="15"/>
  <c r="F18" i="15" s="1"/>
  <c r="P63" i="15"/>
  <c r="O63" i="15"/>
  <c r="N63" i="15"/>
  <c r="M63" i="15"/>
  <c r="L63" i="15"/>
  <c r="E18" i="15" s="1"/>
  <c r="K63" i="15"/>
  <c r="J63" i="15"/>
  <c r="I63" i="15"/>
  <c r="H63" i="15"/>
  <c r="G63" i="15"/>
  <c r="D18" i="15" s="1"/>
  <c r="F63" i="15"/>
  <c r="E63" i="15"/>
  <c r="D63" i="15"/>
  <c r="C63" i="15"/>
  <c r="B63" i="15"/>
  <c r="C18" i="15" s="1"/>
  <c r="T62" i="15"/>
  <c r="I17" i="15" s="1"/>
  <c r="S62" i="15"/>
  <c r="H17" i="15" s="1"/>
  <c r="R62" i="15"/>
  <c r="G17" i="15" s="1"/>
  <c r="Q62" i="15"/>
  <c r="F17" i="15" s="1"/>
  <c r="P62" i="15"/>
  <c r="O62" i="15"/>
  <c r="N62" i="15"/>
  <c r="M62" i="15"/>
  <c r="L62" i="15"/>
  <c r="E17" i="15" s="1"/>
  <c r="K62" i="15"/>
  <c r="J62" i="15"/>
  <c r="I62" i="15"/>
  <c r="H62" i="15"/>
  <c r="G62" i="15"/>
  <c r="D17" i="15" s="1"/>
  <c r="F62" i="15"/>
  <c r="E62" i="15"/>
  <c r="D62" i="15"/>
  <c r="C62" i="15"/>
  <c r="B62" i="15"/>
  <c r="C17" i="15" s="1"/>
  <c r="T61" i="15"/>
  <c r="I16" i="15" s="1"/>
  <c r="S61" i="15"/>
  <c r="H16" i="15" s="1"/>
  <c r="R61" i="15"/>
  <c r="G16" i="15" s="1"/>
  <c r="Q61" i="15"/>
  <c r="F16" i="15" s="1"/>
  <c r="P61" i="15"/>
  <c r="O61" i="15"/>
  <c r="N61" i="15"/>
  <c r="M61" i="15"/>
  <c r="L61" i="15"/>
  <c r="E16" i="15" s="1"/>
  <c r="K61" i="15"/>
  <c r="J61" i="15"/>
  <c r="I61" i="15"/>
  <c r="H61" i="15"/>
  <c r="G61" i="15"/>
  <c r="D16" i="15" s="1"/>
  <c r="F61" i="15"/>
  <c r="E61" i="15"/>
  <c r="D61" i="15"/>
  <c r="C61" i="15"/>
  <c r="B61" i="15"/>
  <c r="C16" i="15" s="1"/>
  <c r="T60" i="15"/>
  <c r="I15" i="15" s="1"/>
  <c r="S60" i="15"/>
  <c r="H15" i="15" s="1"/>
  <c r="R60" i="15"/>
  <c r="G15" i="15" s="1"/>
  <c r="Q60" i="15"/>
  <c r="P60" i="15"/>
  <c r="O60" i="15"/>
  <c r="N60" i="15"/>
  <c r="M60" i="15"/>
  <c r="L60" i="15"/>
  <c r="E15" i="15" s="1"/>
  <c r="K60" i="15"/>
  <c r="J60" i="15"/>
  <c r="I60" i="15"/>
  <c r="H60" i="15"/>
  <c r="G60" i="15"/>
  <c r="D15" i="15" s="1"/>
  <c r="F60" i="15"/>
  <c r="E60" i="15"/>
  <c r="D60" i="15"/>
  <c r="C60" i="15"/>
  <c r="B60" i="15"/>
  <c r="C15" i="15" s="1"/>
  <c r="T59" i="15"/>
  <c r="I14" i="15" s="1"/>
  <c r="S59" i="15"/>
  <c r="H14" i="15" s="1"/>
  <c r="R59" i="15"/>
  <c r="G14" i="15" s="1"/>
  <c r="Q59" i="15"/>
  <c r="F14" i="15" s="1"/>
  <c r="P59" i="15"/>
  <c r="O59" i="15"/>
  <c r="N59" i="15"/>
  <c r="M59" i="15"/>
  <c r="L59" i="15"/>
  <c r="E14" i="15" s="1"/>
  <c r="K59" i="15"/>
  <c r="J59" i="15"/>
  <c r="I59" i="15"/>
  <c r="H59" i="15"/>
  <c r="G59" i="15"/>
  <c r="D14" i="15" s="1"/>
  <c r="F59" i="15"/>
  <c r="E59" i="15"/>
  <c r="D59" i="15"/>
  <c r="C59" i="15"/>
  <c r="B59" i="15"/>
  <c r="C14" i="15" s="1"/>
  <c r="T58" i="15"/>
  <c r="I13" i="15" s="1"/>
  <c r="S58" i="15"/>
  <c r="H13" i="15" s="1"/>
  <c r="R58" i="15"/>
  <c r="G13" i="15" s="1"/>
  <c r="Q58" i="15"/>
  <c r="F13" i="15" s="1"/>
  <c r="P58" i="15"/>
  <c r="O58" i="15"/>
  <c r="N58" i="15"/>
  <c r="M58" i="15"/>
  <c r="L58" i="15"/>
  <c r="E13" i="15" s="1"/>
  <c r="K58" i="15"/>
  <c r="J58" i="15"/>
  <c r="I58" i="15"/>
  <c r="H58" i="15"/>
  <c r="G58" i="15"/>
  <c r="D13" i="15" s="1"/>
  <c r="F58" i="15"/>
  <c r="E58" i="15"/>
  <c r="D58" i="15"/>
  <c r="C58" i="15"/>
  <c r="B58" i="15"/>
  <c r="C13" i="15" s="1"/>
  <c r="T57" i="15"/>
  <c r="I12" i="15" s="1"/>
  <c r="S57" i="15"/>
  <c r="H12" i="15" s="1"/>
  <c r="R57" i="15"/>
  <c r="G12" i="15" s="1"/>
  <c r="Q57" i="15"/>
  <c r="F12" i="15" s="1"/>
  <c r="P57" i="15"/>
  <c r="O57" i="15"/>
  <c r="N57" i="15"/>
  <c r="M57" i="15"/>
  <c r="L57" i="15"/>
  <c r="E12" i="15" s="1"/>
  <c r="K57" i="15"/>
  <c r="J57" i="15"/>
  <c r="I57" i="15"/>
  <c r="H57" i="15"/>
  <c r="G57" i="15"/>
  <c r="D12" i="15" s="1"/>
  <c r="F57" i="15"/>
  <c r="E57" i="15"/>
  <c r="D57" i="15"/>
  <c r="C57" i="15"/>
  <c r="B57" i="15"/>
  <c r="C12" i="15" s="1"/>
  <c r="T56" i="15"/>
  <c r="I11" i="15" s="1"/>
  <c r="S56" i="15"/>
  <c r="H11" i="15" s="1"/>
  <c r="R56" i="15"/>
  <c r="G11" i="15" s="1"/>
  <c r="Q56" i="15"/>
  <c r="P56" i="15"/>
  <c r="O56" i="15"/>
  <c r="N56" i="15"/>
  <c r="M56" i="15"/>
  <c r="L56" i="15"/>
  <c r="E11" i="15" s="1"/>
  <c r="K56" i="15"/>
  <c r="J56" i="15"/>
  <c r="I56" i="15"/>
  <c r="H56" i="15"/>
  <c r="G56" i="15"/>
  <c r="D11" i="15" s="1"/>
  <c r="F56" i="15"/>
  <c r="E56" i="15"/>
  <c r="D56" i="15"/>
  <c r="C56" i="15"/>
  <c r="B56" i="15"/>
  <c r="C11" i="15" s="1"/>
  <c r="T55" i="15"/>
  <c r="I10" i="15" s="1"/>
  <c r="S55" i="15"/>
  <c r="H10" i="15" s="1"/>
  <c r="R55" i="15"/>
  <c r="G10" i="15" s="1"/>
  <c r="Q55" i="15"/>
  <c r="F10" i="15" s="1"/>
  <c r="P55" i="15"/>
  <c r="O55" i="15"/>
  <c r="N55" i="15"/>
  <c r="M55" i="15"/>
  <c r="L55" i="15"/>
  <c r="E10" i="15" s="1"/>
  <c r="K55" i="15"/>
  <c r="J55" i="15"/>
  <c r="I55" i="15"/>
  <c r="H55" i="15"/>
  <c r="G55" i="15"/>
  <c r="D10" i="15" s="1"/>
  <c r="F55" i="15"/>
  <c r="E55" i="15"/>
  <c r="D55" i="15"/>
  <c r="C55" i="15"/>
  <c r="B55" i="15"/>
  <c r="C10" i="15" s="1"/>
  <c r="T54" i="15"/>
  <c r="I9" i="15" s="1"/>
  <c r="S54" i="15"/>
  <c r="H9" i="15" s="1"/>
  <c r="R54" i="15"/>
  <c r="G9" i="15" s="1"/>
  <c r="Q54" i="15"/>
  <c r="F9" i="15" s="1"/>
  <c r="P54" i="15"/>
  <c r="O54" i="15"/>
  <c r="N54" i="15"/>
  <c r="M54" i="15"/>
  <c r="L54" i="15"/>
  <c r="E9" i="15" s="1"/>
  <c r="K54" i="15"/>
  <c r="J54" i="15"/>
  <c r="I54" i="15"/>
  <c r="H54" i="15"/>
  <c r="G54" i="15"/>
  <c r="D9" i="15" s="1"/>
  <c r="F54" i="15"/>
  <c r="E54" i="15"/>
  <c r="D54" i="15"/>
  <c r="C54" i="15"/>
  <c r="B54" i="15"/>
  <c r="C9" i="15" s="1"/>
  <c r="T53" i="15"/>
  <c r="I8" i="15" s="1"/>
  <c r="S53" i="15"/>
  <c r="H8" i="15" s="1"/>
  <c r="R53" i="15"/>
  <c r="G8" i="15" s="1"/>
  <c r="Q53" i="15"/>
  <c r="F8" i="15" s="1"/>
  <c r="P53" i="15"/>
  <c r="O53" i="15"/>
  <c r="N53" i="15"/>
  <c r="M53" i="15"/>
  <c r="L53" i="15"/>
  <c r="E8" i="15" s="1"/>
  <c r="K53" i="15"/>
  <c r="J53" i="15"/>
  <c r="I53" i="15"/>
  <c r="H53" i="15"/>
  <c r="G53" i="15"/>
  <c r="D8" i="15" s="1"/>
  <c r="F53" i="15"/>
  <c r="E53" i="15"/>
  <c r="D53" i="15"/>
  <c r="C53" i="15"/>
  <c r="B53" i="15"/>
  <c r="C8" i="15" s="1"/>
  <c r="T51" i="15"/>
  <c r="I5" i="15" s="1"/>
  <c r="S51" i="15"/>
  <c r="H5" i="15" s="1"/>
  <c r="R51" i="15"/>
  <c r="G5" i="15" s="1"/>
  <c r="Q51" i="15"/>
  <c r="F5" i="15" s="1"/>
  <c r="P51" i="15"/>
  <c r="O51" i="15"/>
  <c r="N51" i="15"/>
  <c r="M51" i="15"/>
  <c r="L51" i="15"/>
  <c r="K51" i="15"/>
  <c r="J51" i="15"/>
  <c r="I51" i="15"/>
  <c r="H51" i="15"/>
  <c r="G51" i="15"/>
  <c r="D5" i="15" s="1"/>
  <c r="F51" i="15"/>
  <c r="E51" i="15"/>
  <c r="D51" i="15"/>
  <c r="C51" i="15"/>
  <c r="C50" i="15"/>
  <c r="D50" i="15" s="1"/>
  <c r="E50" i="15" s="1"/>
  <c r="F50" i="15" s="1"/>
  <c r="G50" i="15" s="1"/>
  <c r="H50" i="15" s="1"/>
  <c r="I50" i="15" s="1"/>
  <c r="J50" i="15" s="1"/>
  <c r="K50" i="15" s="1"/>
  <c r="L50" i="15" s="1"/>
  <c r="M50" i="15" s="1"/>
  <c r="N50" i="15" s="1"/>
  <c r="O50" i="15" s="1"/>
  <c r="P50" i="15" s="1"/>
  <c r="Q50" i="15" s="1"/>
  <c r="R50" i="15" s="1"/>
  <c r="S50" i="15" s="1"/>
  <c r="T50" i="15" s="1"/>
  <c r="U50" i="15" s="1"/>
  <c r="V50" i="15" s="1"/>
  <c r="E5" i="15"/>
  <c r="U38" i="12"/>
  <c r="U37" i="12" s="1"/>
  <c r="T38" i="12"/>
  <c r="S38" i="12"/>
  <c r="S37" i="12" s="1"/>
  <c r="R38" i="12"/>
  <c r="R37" i="12" s="1"/>
  <c r="Q38" i="12"/>
  <c r="Q37" i="12" s="1"/>
  <c r="P38" i="12"/>
  <c r="O38" i="12"/>
  <c r="O37" i="12" s="1"/>
  <c r="N38" i="12"/>
  <c r="M38" i="12"/>
  <c r="W85" i="12" s="1"/>
  <c r="L38" i="12"/>
  <c r="K38" i="12"/>
  <c r="J38" i="12"/>
  <c r="J37" i="12" s="1"/>
  <c r="I38" i="12"/>
  <c r="H38" i="12"/>
  <c r="H37" i="12" s="1"/>
  <c r="G38" i="12"/>
  <c r="F38" i="12"/>
  <c r="F37" i="12" s="1"/>
  <c r="E38" i="12"/>
  <c r="D38" i="12"/>
  <c r="D37" i="12" s="1"/>
  <c r="C38" i="12"/>
  <c r="W74" i="12" s="1"/>
  <c r="D96" i="12" s="1"/>
  <c r="T38" i="11"/>
  <c r="T45" i="12"/>
  <c r="R38" i="11"/>
  <c r="S45" i="12" s="1"/>
  <c r="Q38" i="11"/>
  <c r="R45" i="12" s="1"/>
  <c r="P38" i="11"/>
  <c r="O38" i="11"/>
  <c r="N38" i="11"/>
  <c r="M38" i="11"/>
  <c r="N45" i="12" s="1"/>
  <c r="L38" i="11"/>
  <c r="M45" i="12" s="1"/>
  <c r="K38" i="11"/>
  <c r="J38" i="11"/>
  <c r="I38" i="11"/>
  <c r="J45" i="12" s="1"/>
  <c r="H38" i="11"/>
  <c r="I45" i="12" s="1"/>
  <c r="G38" i="11"/>
  <c r="F38" i="11"/>
  <c r="E38" i="11"/>
  <c r="F45" i="12" s="1"/>
  <c r="D38" i="11"/>
  <c r="E45" i="12" s="1"/>
  <c r="C38" i="11"/>
  <c r="B38" i="11"/>
  <c r="T35" i="11"/>
  <c r="U42" i="12" s="1"/>
  <c r="S35" i="11"/>
  <c r="R35" i="11"/>
  <c r="Q35" i="11"/>
  <c r="R42" i="12" s="1"/>
  <c r="P35" i="11"/>
  <c r="O35" i="11"/>
  <c r="N35" i="11"/>
  <c r="O42" i="12" s="1"/>
  <c r="M35" i="11"/>
  <c r="L35" i="11"/>
  <c r="K35" i="11"/>
  <c r="J35" i="11"/>
  <c r="K42" i="12" s="1"/>
  <c r="I35" i="11"/>
  <c r="J42" i="12" s="1"/>
  <c r="H35" i="11"/>
  <c r="I42" i="12" s="1"/>
  <c r="G35" i="11"/>
  <c r="F35" i="11"/>
  <c r="G42" i="12" s="1"/>
  <c r="E35" i="11"/>
  <c r="F42" i="12" s="1"/>
  <c r="D35" i="11"/>
  <c r="C35" i="11"/>
  <c r="D42" i="12" s="1"/>
  <c r="B35" i="11"/>
  <c r="C42" i="12" s="1"/>
  <c r="T34" i="11"/>
  <c r="U41" i="12" s="1"/>
  <c r="S34" i="11"/>
  <c r="R34" i="11"/>
  <c r="S41" i="12" s="1"/>
  <c r="Q34" i="11"/>
  <c r="P34" i="11"/>
  <c r="Q41" i="12" s="1"/>
  <c r="O34" i="11"/>
  <c r="P41" i="12" s="1"/>
  <c r="N34" i="11"/>
  <c r="O41" i="12" s="1"/>
  <c r="M34" i="11"/>
  <c r="L34" i="11"/>
  <c r="K34" i="11"/>
  <c r="J34" i="11"/>
  <c r="K41" i="12" s="1"/>
  <c r="I34" i="11"/>
  <c r="J41" i="12" s="1"/>
  <c r="H34" i="11"/>
  <c r="G34" i="11"/>
  <c r="H41" i="12" s="1"/>
  <c r="F34" i="11"/>
  <c r="E34" i="11"/>
  <c r="F41" i="12" s="1"/>
  <c r="D34" i="11"/>
  <c r="C34" i="11"/>
  <c r="B34" i="11"/>
  <c r="C41" i="12" s="1"/>
  <c r="T33" i="11"/>
  <c r="U40" i="12" s="1"/>
  <c r="S33" i="11"/>
  <c r="R33" i="11"/>
  <c r="S40" i="12" s="1"/>
  <c r="Q33" i="11"/>
  <c r="P33" i="11"/>
  <c r="O33" i="11"/>
  <c r="P40" i="12" s="1"/>
  <c r="N33" i="11"/>
  <c r="O40" i="12" s="1"/>
  <c r="M33" i="11"/>
  <c r="N40" i="12" s="1"/>
  <c r="L33" i="11"/>
  <c r="M40" i="12" s="1"/>
  <c r="K33" i="11"/>
  <c r="L40" i="12" s="1"/>
  <c r="J33" i="11"/>
  <c r="K40" i="12" s="1"/>
  <c r="I33" i="11"/>
  <c r="J40" i="12" s="1"/>
  <c r="H33" i="11"/>
  <c r="G33" i="11"/>
  <c r="H40" i="12" s="1"/>
  <c r="F33" i="11"/>
  <c r="E33" i="11"/>
  <c r="D33" i="11"/>
  <c r="E40" i="12" s="1"/>
  <c r="C33" i="11"/>
  <c r="D40" i="12" s="1"/>
  <c r="B33" i="11"/>
  <c r="Y33" i="11" s="1"/>
  <c r="T32" i="11"/>
  <c r="S32" i="11"/>
  <c r="R32" i="11"/>
  <c r="Q32" i="11"/>
  <c r="P32" i="11"/>
  <c r="Q39" i="12" s="1"/>
  <c r="O32" i="11"/>
  <c r="N32" i="11"/>
  <c r="O39" i="12" s="1"/>
  <c r="M32" i="11"/>
  <c r="N39" i="12" s="1"/>
  <c r="L32" i="11"/>
  <c r="K32" i="11"/>
  <c r="J32" i="11"/>
  <c r="I32" i="11"/>
  <c r="J39" i="12" s="1"/>
  <c r="H32" i="11"/>
  <c r="G32" i="11"/>
  <c r="H39" i="12" s="1"/>
  <c r="F32" i="11"/>
  <c r="G39" i="12" s="1"/>
  <c r="E32" i="11"/>
  <c r="F39" i="12" s="1"/>
  <c r="D32" i="11"/>
  <c r="C32" i="11"/>
  <c r="B32" i="11"/>
  <c r="X32" i="11" s="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T740" i="10"/>
  <c r="S740" i="10"/>
  <c r="R740" i="10"/>
  <c r="Q740" i="10"/>
  <c r="P740" i="10"/>
  <c r="O740" i="10"/>
  <c r="N740" i="10"/>
  <c r="M740" i="10"/>
  <c r="L740" i="10"/>
  <c r="K740" i="10"/>
  <c r="J740" i="10"/>
  <c r="I740" i="10"/>
  <c r="H740" i="10"/>
  <c r="G740" i="10"/>
  <c r="F740" i="10"/>
  <c r="E740" i="10"/>
  <c r="D740" i="10"/>
  <c r="C740" i="10"/>
  <c r="B740" i="10"/>
  <c r="T539" i="10"/>
  <c r="S539" i="10"/>
  <c r="R539" i="10"/>
  <c r="Q539" i="10"/>
  <c r="P539" i="10"/>
  <c r="O539" i="10"/>
  <c r="N539" i="10"/>
  <c r="M539" i="10"/>
  <c r="L539" i="10"/>
  <c r="K539" i="10"/>
  <c r="J539" i="10"/>
  <c r="I539" i="10"/>
  <c r="H539" i="10"/>
  <c r="G539" i="10"/>
  <c r="F539" i="10"/>
  <c r="E539" i="10"/>
  <c r="D539" i="10"/>
  <c r="C539" i="10"/>
  <c r="B539" i="10"/>
  <c r="R538" i="10"/>
  <c r="Q538" i="10"/>
  <c r="P538" i="10"/>
  <c r="O538" i="10"/>
  <c r="N538" i="10"/>
  <c r="M538" i="10"/>
  <c r="L538" i="10"/>
  <c r="K538" i="10"/>
  <c r="J538" i="10"/>
  <c r="I538" i="10"/>
  <c r="H538" i="10"/>
  <c r="G538" i="10"/>
  <c r="F538" i="10"/>
  <c r="E538" i="10"/>
  <c r="D538" i="10"/>
  <c r="C538" i="10"/>
  <c r="B538" i="10"/>
  <c r="T496" i="10"/>
  <c r="S496" i="10"/>
  <c r="R496" i="10"/>
  <c r="Q496" i="10"/>
  <c r="P496" i="10"/>
  <c r="O496" i="10"/>
  <c r="N496" i="10"/>
  <c r="M496" i="10"/>
  <c r="L496" i="10"/>
  <c r="K496" i="10"/>
  <c r="J496" i="10"/>
  <c r="I496" i="10"/>
  <c r="H496" i="10"/>
  <c r="G496" i="10"/>
  <c r="F496" i="10"/>
  <c r="E496" i="10"/>
  <c r="D496" i="10"/>
  <c r="C496" i="10"/>
  <c r="B496" i="10"/>
  <c r="T450" i="10"/>
  <c r="S450" i="10"/>
  <c r="R450" i="10"/>
  <c r="Q450" i="10"/>
  <c r="P450" i="10"/>
  <c r="O450" i="10"/>
  <c r="N450" i="10"/>
  <c r="M450" i="10"/>
  <c r="L450" i="10"/>
  <c r="K450" i="10"/>
  <c r="J450" i="10"/>
  <c r="I450" i="10"/>
  <c r="H450" i="10"/>
  <c r="G450" i="10"/>
  <c r="F450" i="10"/>
  <c r="E450" i="10"/>
  <c r="D450" i="10"/>
  <c r="C450" i="10"/>
  <c r="B450" i="10"/>
  <c r="T408" i="10"/>
  <c r="S408" i="10"/>
  <c r="R408" i="10"/>
  <c r="Q408" i="10"/>
  <c r="P408" i="10"/>
  <c r="O408" i="10"/>
  <c r="N408" i="10"/>
  <c r="M408" i="10"/>
  <c r="L408" i="10"/>
  <c r="K408" i="10"/>
  <c r="J408" i="10"/>
  <c r="I408" i="10"/>
  <c r="H408" i="10"/>
  <c r="G408" i="10"/>
  <c r="F408" i="10"/>
  <c r="E408" i="10"/>
  <c r="D408" i="10"/>
  <c r="C408" i="10"/>
  <c r="B408" i="10"/>
  <c r="T366" i="10"/>
  <c r="S366" i="10"/>
  <c r="R366" i="10"/>
  <c r="Q366" i="10"/>
  <c r="P366" i="10"/>
  <c r="O366" i="10"/>
  <c r="N366" i="10"/>
  <c r="M366" i="10"/>
  <c r="L366" i="10"/>
  <c r="K366" i="10"/>
  <c r="J366" i="10"/>
  <c r="I366" i="10"/>
  <c r="H366" i="10"/>
  <c r="G366" i="10"/>
  <c r="F366" i="10"/>
  <c r="E366" i="10"/>
  <c r="D366" i="10"/>
  <c r="C366" i="10"/>
  <c r="B366" i="10"/>
  <c r="T324" i="10"/>
  <c r="S324" i="10"/>
  <c r="R324" i="10"/>
  <c r="Q324" i="10"/>
  <c r="P324" i="10"/>
  <c r="O324" i="10"/>
  <c r="N324" i="10"/>
  <c r="M324" i="10"/>
  <c r="L324" i="10"/>
  <c r="K324" i="10"/>
  <c r="J324" i="10"/>
  <c r="I324" i="10"/>
  <c r="H324" i="10"/>
  <c r="G324" i="10"/>
  <c r="F324" i="10"/>
  <c r="E324" i="10"/>
  <c r="D324" i="10"/>
  <c r="C324" i="10"/>
  <c r="B324" i="10"/>
  <c r="T276" i="10"/>
  <c r="S276" i="10"/>
  <c r="R276" i="10"/>
  <c r="Q276" i="10"/>
  <c r="P276" i="10"/>
  <c r="O276" i="10"/>
  <c r="N276" i="10"/>
  <c r="M276" i="10"/>
  <c r="L276" i="10"/>
  <c r="K276" i="10"/>
  <c r="J276" i="10"/>
  <c r="I276" i="10"/>
  <c r="H276" i="10"/>
  <c r="G276" i="10"/>
  <c r="F276" i="10"/>
  <c r="E276" i="10"/>
  <c r="D276" i="10"/>
  <c r="C276" i="10"/>
  <c r="B276" i="10"/>
  <c r="R275" i="10"/>
  <c r="Q275" i="10"/>
  <c r="P275" i="10"/>
  <c r="O275" i="10"/>
  <c r="N275" i="10"/>
  <c r="M275" i="10"/>
  <c r="L275" i="10"/>
  <c r="K275" i="10"/>
  <c r="J275" i="10"/>
  <c r="I275" i="10"/>
  <c r="H275" i="10"/>
  <c r="G275" i="10"/>
  <c r="F275" i="10"/>
  <c r="E275" i="10"/>
  <c r="D275" i="10"/>
  <c r="C275" i="10"/>
  <c r="B275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B232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B231" i="10"/>
  <c r="R182" i="10"/>
  <c r="Q182" i="10"/>
  <c r="P182" i="10"/>
  <c r="O182" i="10"/>
  <c r="N182" i="10"/>
  <c r="M182" i="10"/>
  <c r="L182" i="10"/>
  <c r="K182" i="10"/>
  <c r="J182" i="10"/>
  <c r="I182" i="10"/>
  <c r="H182" i="10"/>
  <c r="G182" i="10"/>
  <c r="F182" i="10"/>
  <c r="E182" i="10"/>
  <c r="D182" i="10"/>
  <c r="C182" i="10"/>
  <c r="B182" i="10"/>
  <c r="T140" i="10"/>
  <c r="S140" i="10"/>
  <c r="R140" i="10"/>
  <c r="Q140" i="10"/>
  <c r="P140" i="10"/>
  <c r="O140" i="10"/>
  <c r="N140" i="10"/>
  <c r="M140" i="10"/>
  <c r="L140" i="10"/>
  <c r="K140" i="10"/>
  <c r="J140" i="10"/>
  <c r="I140" i="10"/>
  <c r="H140" i="10"/>
  <c r="G140" i="10"/>
  <c r="F140" i="10"/>
  <c r="E140" i="10"/>
  <c r="D140" i="10"/>
  <c r="C140" i="10"/>
  <c r="B140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F139" i="10"/>
  <c r="E139" i="10"/>
  <c r="D139" i="10"/>
  <c r="C139" i="10"/>
  <c r="B139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97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R48" i="10"/>
  <c r="Q48" i="10"/>
  <c r="Q94" i="15" s="1"/>
  <c r="P48" i="10"/>
  <c r="P94" i="15" s="1"/>
  <c r="O48" i="10"/>
  <c r="O94" i="15" s="1"/>
  <c r="N48" i="10"/>
  <c r="N94" i="15" s="1"/>
  <c r="M48" i="10"/>
  <c r="M94" i="15" s="1"/>
  <c r="L48" i="10"/>
  <c r="L94" i="15" s="1"/>
  <c r="K48" i="10"/>
  <c r="K94" i="15" s="1"/>
  <c r="J48" i="10"/>
  <c r="I48" i="10"/>
  <c r="I94" i="15" s="1"/>
  <c r="H48" i="10"/>
  <c r="H94" i="15" s="1"/>
  <c r="G48" i="10"/>
  <c r="G94" i="15" s="1"/>
  <c r="F48" i="10"/>
  <c r="F94" i="15" s="1"/>
  <c r="E48" i="10"/>
  <c r="E94" i="15" s="1"/>
  <c r="D48" i="10"/>
  <c r="D94" i="15" s="1"/>
  <c r="C48" i="10"/>
  <c r="C94" i="15" s="1"/>
  <c r="B48" i="10"/>
  <c r="L39" i="12"/>
  <c r="N42" i="12"/>
  <c r="V41" i="12"/>
  <c r="J32" i="15"/>
  <c r="B13" i="22" s="1"/>
  <c r="J24" i="15"/>
  <c r="B38" i="22" s="1"/>
  <c r="J16" i="15"/>
  <c r="B21" i="22" s="1"/>
  <c r="J8" i="15"/>
  <c r="B33" i="22" s="1"/>
  <c r="J52" i="15" l="1"/>
  <c r="V83" i="16"/>
  <c r="Z112" i="10"/>
  <c r="V581" i="10"/>
  <c r="Y38" i="11"/>
  <c r="X65" i="15"/>
  <c r="X71" i="15"/>
  <c r="X93" i="15"/>
  <c r="S139" i="10"/>
  <c r="R49" i="11"/>
  <c r="I51" i="12"/>
  <c r="U52" i="15"/>
  <c r="J6" i="15" s="1"/>
  <c r="B7" i="22" s="1"/>
  <c r="B580" i="10"/>
  <c r="V52" i="15"/>
  <c r="K6" i="15" s="1"/>
  <c r="C7" i="22" s="1"/>
  <c r="Z35" i="11"/>
  <c r="V45" i="11"/>
  <c r="X55" i="15"/>
  <c r="G40" i="15"/>
  <c r="D79" i="23"/>
  <c r="J45" i="15"/>
  <c r="F81" i="23"/>
  <c r="I41" i="15"/>
  <c r="H80" i="23"/>
  <c r="D43" i="15"/>
  <c r="F45" i="15"/>
  <c r="F79" i="23"/>
  <c r="G78" i="23"/>
  <c r="G82" i="23"/>
  <c r="D44" i="15"/>
  <c r="J41" i="15"/>
  <c r="D82" i="23"/>
  <c r="H44" i="15"/>
  <c r="G42" i="15"/>
  <c r="C79" i="23"/>
  <c r="H76" i="23"/>
  <c r="I80" i="23"/>
  <c r="J42" i="15"/>
  <c r="F41" i="15"/>
  <c r="C41" i="15"/>
  <c r="B82" i="23"/>
  <c r="B80" i="23"/>
  <c r="W61" i="12"/>
  <c r="C95" i="12" s="1"/>
  <c r="V77" i="12"/>
  <c r="F11" i="15"/>
  <c r="X56" i="15"/>
  <c r="F15" i="15"/>
  <c r="X60" i="15"/>
  <c r="F19" i="15"/>
  <c r="X64" i="15"/>
  <c r="F23" i="15"/>
  <c r="X68" i="15"/>
  <c r="F27" i="15"/>
  <c r="X72" i="15"/>
  <c r="F31" i="15"/>
  <c r="X76" i="15"/>
  <c r="AB32" i="11"/>
  <c r="W39" i="12"/>
  <c r="X35" i="11"/>
  <c r="X38" i="11"/>
  <c r="Y35" i="11"/>
  <c r="Z31" i="11"/>
  <c r="B35" i="16"/>
  <c r="Z69" i="16"/>
  <c r="W69" i="16"/>
  <c r="X57" i="15"/>
  <c r="X73" i="15"/>
  <c r="X63" i="15"/>
  <c r="X51" i="15"/>
  <c r="X54" i="15"/>
  <c r="X70" i="15"/>
  <c r="Y38" i="12"/>
  <c r="AB33" i="11"/>
  <c r="W40" i="12"/>
  <c r="P53" i="12"/>
  <c r="H51" i="12"/>
  <c r="P48" i="11"/>
  <c r="N51" i="12"/>
  <c r="R50" i="12"/>
  <c r="Y32" i="11"/>
  <c r="V46" i="11"/>
  <c r="X53" i="15"/>
  <c r="X69" i="15"/>
  <c r="X59" i="15"/>
  <c r="X75" i="15"/>
  <c r="Z77" i="16"/>
  <c r="X66" i="15"/>
  <c r="AB34" i="11"/>
  <c r="W41" i="12"/>
  <c r="W88" i="15"/>
  <c r="X88" i="15"/>
  <c r="V87" i="12"/>
  <c r="V37" i="12"/>
  <c r="V62" i="12"/>
  <c r="V85" i="12"/>
  <c r="V74" i="12"/>
  <c r="AB35" i="11"/>
  <c r="V49" i="11"/>
  <c r="W42" i="12"/>
  <c r="V37" i="11"/>
  <c r="W35" i="11" s="1"/>
  <c r="AB31" i="11"/>
  <c r="X31" i="11"/>
  <c r="X33" i="11"/>
  <c r="Z32" i="11"/>
  <c r="X62" i="15"/>
  <c r="X78" i="15"/>
  <c r="X34" i="11"/>
  <c r="Y31" i="11"/>
  <c r="Y34" i="11"/>
  <c r="Z38" i="11"/>
  <c r="Z33" i="11"/>
  <c r="V48" i="11"/>
  <c r="V41" i="11"/>
  <c r="Y68" i="16"/>
  <c r="X61" i="15"/>
  <c r="X77" i="15"/>
  <c r="X79" i="15"/>
  <c r="X67" i="15"/>
  <c r="X58" i="15"/>
  <c r="X74" i="15"/>
  <c r="W62" i="12"/>
  <c r="C96" i="12" s="1"/>
  <c r="Z71" i="16"/>
  <c r="B41" i="16"/>
  <c r="W75" i="16"/>
  <c r="B42" i="16"/>
  <c r="AA67" i="16"/>
  <c r="W68" i="16"/>
  <c r="B36" i="16"/>
  <c r="B32" i="16"/>
  <c r="W71" i="16"/>
  <c r="B39" i="16"/>
  <c r="Y69" i="16"/>
  <c r="W76" i="16"/>
  <c r="W77" i="16"/>
  <c r="AA71" i="16"/>
  <c r="Z68" i="16"/>
  <c r="Z70" i="16"/>
  <c r="X70" i="16"/>
  <c r="Y67" i="16"/>
  <c r="W78" i="16"/>
  <c r="B40" i="16"/>
  <c r="M45" i="11"/>
  <c r="M581" i="10"/>
  <c r="E581" i="10"/>
  <c r="P581" i="10"/>
  <c r="G580" i="10"/>
  <c r="T581" i="10"/>
  <c r="P580" i="10"/>
  <c r="H581" i="10"/>
  <c r="H580" i="10"/>
  <c r="Q581" i="10"/>
  <c r="I581" i="10"/>
  <c r="O580" i="10"/>
  <c r="J79" i="16"/>
  <c r="B581" i="10"/>
  <c r="L580" i="10"/>
  <c r="D580" i="10"/>
  <c r="R581" i="10"/>
  <c r="N581" i="10"/>
  <c r="J581" i="10"/>
  <c r="F581" i="10"/>
  <c r="D581" i="10"/>
  <c r="L581" i="10"/>
  <c r="Q580" i="10"/>
  <c r="J580" i="10"/>
  <c r="S538" i="10"/>
  <c r="T538" i="10" s="1"/>
  <c r="U538" i="10" s="1"/>
  <c r="V538" i="10" s="1"/>
  <c r="M79" i="16"/>
  <c r="E89" i="15"/>
  <c r="R52" i="15"/>
  <c r="G6" i="15" s="1"/>
  <c r="S72" i="16"/>
  <c r="S231" i="10"/>
  <c r="T231" i="10" s="1"/>
  <c r="U231" i="10" s="1"/>
  <c r="V231" i="10" s="1"/>
  <c r="B89" i="15"/>
  <c r="F89" i="15"/>
  <c r="F99" i="15" s="1"/>
  <c r="J89" i="15"/>
  <c r="N89" i="15"/>
  <c r="N99" i="15" s="1"/>
  <c r="R89" i="15"/>
  <c r="S182" i="10"/>
  <c r="T182" i="10" s="1"/>
  <c r="U182" i="10" s="1"/>
  <c r="V182" i="10" s="1"/>
  <c r="C52" i="15"/>
  <c r="V51" i="12"/>
  <c r="C41" i="11"/>
  <c r="O46" i="11"/>
  <c r="S46" i="11"/>
  <c r="S48" i="11"/>
  <c r="L49" i="11"/>
  <c r="S98" i="15"/>
  <c r="O98" i="15"/>
  <c r="K98" i="15"/>
  <c r="G98" i="15"/>
  <c r="C98" i="15"/>
  <c r="S42" i="12"/>
  <c r="S45" i="11"/>
  <c r="H46" i="11"/>
  <c r="S47" i="11"/>
  <c r="J48" i="11"/>
  <c r="S84" i="16"/>
  <c r="T141" i="10"/>
  <c r="U141" i="10" s="1"/>
  <c r="T139" i="10"/>
  <c r="U139" i="10" s="1"/>
  <c r="V139" i="10" s="1"/>
  <c r="I90" i="15"/>
  <c r="I100" i="15" s="1"/>
  <c r="H89" i="15"/>
  <c r="H99" i="15" s="1"/>
  <c r="P89" i="15"/>
  <c r="P99" i="15" s="1"/>
  <c r="F90" i="15"/>
  <c r="F100" i="15" s="1"/>
  <c r="N90" i="15"/>
  <c r="N100" i="15" s="1"/>
  <c r="I89" i="15"/>
  <c r="I99" i="15" s="1"/>
  <c r="Q89" i="15"/>
  <c r="C37" i="11"/>
  <c r="D44" i="12" s="1"/>
  <c r="L45" i="11"/>
  <c r="O37" i="11"/>
  <c r="P44" i="12" s="1"/>
  <c r="D41" i="11"/>
  <c r="L46" i="11"/>
  <c r="L48" i="11"/>
  <c r="K51" i="12"/>
  <c r="E72" i="16"/>
  <c r="I72" i="16"/>
  <c r="M72" i="16"/>
  <c r="R72" i="16"/>
  <c r="C79" i="16"/>
  <c r="G79" i="16"/>
  <c r="S79" i="16"/>
  <c r="E79" i="16"/>
  <c r="B98" i="15"/>
  <c r="I41" i="11"/>
  <c r="C37" i="12"/>
  <c r="W73" i="12" s="1"/>
  <c r="D95" i="12" s="1"/>
  <c r="L47" i="11"/>
  <c r="O47" i="11"/>
  <c r="D39" i="12"/>
  <c r="I45" i="11"/>
  <c r="P37" i="11"/>
  <c r="Q44" i="12" s="1"/>
  <c r="E46" i="11"/>
  <c r="E48" i="11"/>
  <c r="K46" i="11"/>
  <c r="Q51" i="12"/>
  <c r="I83" i="16"/>
  <c r="I88" i="16" s="1"/>
  <c r="D85" i="15"/>
  <c r="K90" i="15"/>
  <c r="K100" i="15" s="1"/>
  <c r="C45" i="11"/>
  <c r="N45" i="11"/>
  <c r="S50" i="12"/>
  <c r="G72" i="16"/>
  <c r="G84" i="15"/>
  <c r="D4" i="15" s="1"/>
  <c r="R95" i="15"/>
  <c r="F84" i="15"/>
  <c r="S48" i="10"/>
  <c r="S94" i="15" s="1"/>
  <c r="K85" i="15"/>
  <c r="C85" i="15"/>
  <c r="N84" i="15"/>
  <c r="C84" i="15"/>
  <c r="O84" i="15"/>
  <c r="F85" i="15"/>
  <c r="J18" i="15"/>
  <c r="I84" i="15"/>
  <c r="E84" i="15"/>
  <c r="D84" i="15"/>
  <c r="F52" i="15"/>
  <c r="N52" i="15"/>
  <c r="L84" i="15"/>
  <c r="E4" i="15" s="1"/>
  <c r="E52" i="15"/>
  <c r="I52" i="15"/>
  <c r="M52" i="15"/>
  <c r="Q52" i="15"/>
  <c r="B52" i="15"/>
  <c r="C6" i="15" s="1"/>
  <c r="K52" i="15"/>
  <c r="S52" i="15"/>
  <c r="H6" i="15" s="1"/>
  <c r="P52" i="15"/>
  <c r="R47" i="11"/>
  <c r="N49" i="11"/>
  <c r="Q47" i="11"/>
  <c r="U46" i="11"/>
  <c r="K47" i="11"/>
  <c r="D45" i="11"/>
  <c r="D48" i="11"/>
  <c r="M41" i="12"/>
  <c r="V88" i="12" s="1"/>
  <c r="U45" i="11"/>
  <c r="J10" i="15"/>
  <c r="J21" i="15"/>
  <c r="U47" i="11"/>
  <c r="I39" i="12"/>
  <c r="J52" i="12" s="1"/>
  <c r="K37" i="12"/>
  <c r="K50" i="12" s="1"/>
  <c r="J49" i="11"/>
  <c r="D47" i="11"/>
  <c r="N46" i="11"/>
  <c r="T39" i="12"/>
  <c r="E99" i="15"/>
  <c r="L53" i="12"/>
  <c r="T40" i="12"/>
  <c r="T53" i="12" s="1"/>
  <c r="M48" i="11"/>
  <c r="Q54" i="12"/>
  <c r="H49" i="11"/>
  <c r="AI47" i="11"/>
  <c r="H79" i="16"/>
  <c r="R98" i="15"/>
  <c r="N98" i="15"/>
  <c r="J98" i="15"/>
  <c r="F98" i="15"/>
  <c r="U79" i="16"/>
  <c r="Q72" i="16"/>
  <c r="N48" i="11"/>
  <c r="L72" i="16"/>
  <c r="J33" i="15"/>
  <c r="B11" i="22" s="1"/>
  <c r="T41" i="12"/>
  <c r="T54" i="12" s="1"/>
  <c r="K45" i="12"/>
  <c r="P37" i="12"/>
  <c r="Q50" i="12" s="1"/>
  <c r="C49" i="11"/>
  <c r="N37" i="11"/>
  <c r="N39" i="11" s="1"/>
  <c r="G52" i="12"/>
  <c r="Q46" i="11"/>
  <c r="E41" i="12"/>
  <c r="F54" i="12" s="1"/>
  <c r="K48" i="11"/>
  <c r="K55" i="12"/>
  <c r="M49" i="11"/>
  <c r="J47" i="11"/>
  <c r="J72" i="16"/>
  <c r="O79" i="16"/>
  <c r="Q98" i="15"/>
  <c r="M98" i="15"/>
  <c r="I98" i="15"/>
  <c r="E98" i="15"/>
  <c r="T79" i="16"/>
  <c r="J41" i="11"/>
  <c r="J46" i="11"/>
  <c r="E47" i="11"/>
  <c r="F40" i="12"/>
  <c r="F53" i="12" s="1"/>
  <c r="C45" i="12"/>
  <c r="Y45" i="12" s="1"/>
  <c r="U45" i="12"/>
  <c r="T49" i="11"/>
  <c r="B24" i="22"/>
  <c r="B45" i="11"/>
  <c r="C39" i="12"/>
  <c r="N41" i="11"/>
  <c r="M41" i="11"/>
  <c r="M46" i="11"/>
  <c r="T37" i="11"/>
  <c r="T39" i="11" s="1"/>
  <c r="U39" i="12"/>
  <c r="V52" i="12" s="1"/>
  <c r="G41" i="12"/>
  <c r="G54" i="12" s="1"/>
  <c r="F48" i="11"/>
  <c r="S95" i="15"/>
  <c r="T50" i="10"/>
  <c r="Q85" i="15"/>
  <c r="Q83" i="16"/>
  <c r="Q88" i="16" s="1"/>
  <c r="R90" i="15"/>
  <c r="R100" i="15" s="1"/>
  <c r="S233" i="10"/>
  <c r="R85" i="15"/>
  <c r="N85" i="15"/>
  <c r="N86" i="16"/>
  <c r="N88" i="16" s="1"/>
  <c r="T84" i="16"/>
  <c r="R84" i="15"/>
  <c r="G4" i="15" s="1"/>
  <c r="R94" i="15"/>
  <c r="E41" i="11"/>
  <c r="D46" i="11"/>
  <c r="E39" i="12"/>
  <c r="E52" i="12" s="1"/>
  <c r="D37" i="11"/>
  <c r="D39" i="11" s="1"/>
  <c r="P39" i="12"/>
  <c r="P52" i="12" s="1"/>
  <c r="O41" i="11"/>
  <c r="T42" i="12"/>
  <c r="S49" i="11"/>
  <c r="R46" i="11"/>
  <c r="R45" i="11"/>
  <c r="L51" i="12"/>
  <c r="L37" i="12"/>
  <c r="T37" i="12"/>
  <c r="T51" i="12"/>
  <c r="U51" i="12"/>
  <c r="O83" i="16"/>
  <c r="O88" i="16" s="1"/>
  <c r="O85" i="15"/>
  <c r="O90" i="15"/>
  <c r="O100" i="15" s="1"/>
  <c r="S85" i="16"/>
  <c r="T184" i="10"/>
  <c r="L86" i="16"/>
  <c r="L88" i="16" s="1"/>
  <c r="L90" i="15"/>
  <c r="L100" i="15" s="1"/>
  <c r="D86" i="16"/>
  <c r="D88" i="16" s="1"/>
  <c r="D90" i="15"/>
  <c r="D100" i="15" s="1"/>
  <c r="C89" i="15"/>
  <c r="C99" i="15" s="1"/>
  <c r="S90" i="15"/>
  <c r="G52" i="15"/>
  <c r="D6" i="15" s="1"/>
  <c r="O52" i="15"/>
  <c r="P41" i="11"/>
  <c r="AK47" i="11"/>
  <c r="U41" i="11"/>
  <c r="I46" i="11"/>
  <c r="Q84" i="15"/>
  <c r="F4" i="15" s="1"/>
  <c r="D89" i="15"/>
  <c r="D99" i="15" s="1"/>
  <c r="G89" i="15"/>
  <c r="G99" i="15" s="1"/>
  <c r="L89" i="15"/>
  <c r="L99" i="15" s="1"/>
  <c r="B46" i="11"/>
  <c r="E53" i="12"/>
  <c r="D50" i="12"/>
  <c r="D52" i="15"/>
  <c r="L52" i="15"/>
  <c r="E6" i="15" s="1"/>
  <c r="T52" i="15"/>
  <c r="I6" i="15" s="1"/>
  <c r="I85" i="15"/>
  <c r="L85" i="15"/>
  <c r="R86" i="16"/>
  <c r="R88" i="16" s="1"/>
  <c r="M85" i="15"/>
  <c r="S85" i="15"/>
  <c r="K84" i="15"/>
  <c r="K89" i="15"/>
  <c r="K99" i="15" s="1"/>
  <c r="R41" i="12"/>
  <c r="V65" i="12" s="1"/>
  <c r="Q48" i="11"/>
  <c r="G45" i="12"/>
  <c r="F49" i="11"/>
  <c r="B14" i="22"/>
  <c r="M89" i="15"/>
  <c r="M99" i="15" s="1"/>
  <c r="M84" i="15"/>
  <c r="Q42" i="12"/>
  <c r="R55" i="12" s="1"/>
  <c r="P49" i="11"/>
  <c r="P45" i="12"/>
  <c r="O48" i="11"/>
  <c r="E51" i="12"/>
  <c r="E37" i="12"/>
  <c r="E50" i="12" s="1"/>
  <c r="B25" i="22"/>
  <c r="B10" i="22"/>
  <c r="B94" i="15"/>
  <c r="B84" i="15"/>
  <c r="C4" i="15" s="1"/>
  <c r="J84" i="15"/>
  <c r="J94" i="15"/>
  <c r="I41" i="12"/>
  <c r="I54" i="12" s="1"/>
  <c r="H48" i="11"/>
  <c r="B85" i="15"/>
  <c r="B83" i="16"/>
  <c r="B88" i="16" s="1"/>
  <c r="B90" i="15"/>
  <c r="G85" i="16"/>
  <c r="G88" i="16" s="1"/>
  <c r="G85" i="15"/>
  <c r="G90" i="15"/>
  <c r="G100" i="15" s="1"/>
  <c r="P90" i="15"/>
  <c r="P100" i="15" s="1"/>
  <c r="P86" i="16"/>
  <c r="P88" i="16" s="1"/>
  <c r="P85" i="15"/>
  <c r="J85" i="15"/>
  <c r="J86" i="16"/>
  <c r="J88" i="16" s="1"/>
  <c r="K580" i="10"/>
  <c r="K581" i="10"/>
  <c r="C580" i="10"/>
  <c r="C581" i="10"/>
  <c r="J31" i="15"/>
  <c r="B30" i="22"/>
  <c r="J23" i="15"/>
  <c r="J15" i="15"/>
  <c r="U98" i="15"/>
  <c r="T45" i="11"/>
  <c r="U72" i="16"/>
  <c r="O89" i="15"/>
  <c r="O99" i="15" s="1"/>
  <c r="E37" i="11"/>
  <c r="F44" i="12" s="1"/>
  <c r="S37" i="11"/>
  <c r="T48" i="11"/>
  <c r="AJ47" i="11"/>
  <c r="F51" i="12"/>
  <c r="M42" i="12"/>
  <c r="N55" i="12" s="1"/>
  <c r="H84" i="15"/>
  <c r="P84" i="15"/>
  <c r="S275" i="10"/>
  <c r="T275" i="10" s="1"/>
  <c r="H52" i="12"/>
  <c r="Q90" i="15"/>
  <c r="H90" i="15"/>
  <c r="H100" i="15" s="1"/>
  <c r="E88" i="16"/>
  <c r="T98" i="15"/>
  <c r="P98" i="15"/>
  <c r="L98" i="15"/>
  <c r="H98" i="15"/>
  <c r="D98" i="15"/>
  <c r="S581" i="10"/>
  <c r="O581" i="10"/>
  <c r="G581" i="10"/>
  <c r="M580" i="10"/>
  <c r="E580" i="10"/>
  <c r="U581" i="10"/>
  <c r="O72" i="16"/>
  <c r="J54" i="12"/>
  <c r="V50" i="12"/>
  <c r="S51" i="12"/>
  <c r="F580" i="10"/>
  <c r="N580" i="10"/>
  <c r="N47" i="11"/>
  <c r="K45" i="11"/>
  <c r="S41" i="11"/>
  <c r="P54" i="12"/>
  <c r="B49" i="11"/>
  <c r="L45" i="12"/>
  <c r="C72" i="16"/>
  <c r="B79" i="16"/>
  <c r="F79" i="16"/>
  <c r="L79" i="16"/>
  <c r="D79" i="16"/>
  <c r="K79" i="16"/>
  <c r="E90" i="15"/>
  <c r="E100" i="15" s="1"/>
  <c r="M90" i="15"/>
  <c r="M100" i="15" s="1"/>
  <c r="E85" i="15"/>
  <c r="J90" i="15"/>
  <c r="J100" i="15" s="1"/>
  <c r="H85" i="15"/>
  <c r="H83" i="16"/>
  <c r="H88" i="16" s="1"/>
  <c r="F83" i="16"/>
  <c r="F88" i="16" s="1"/>
  <c r="M87" i="16"/>
  <c r="M88" i="16" s="1"/>
  <c r="K87" i="16"/>
  <c r="K88" i="16" s="1"/>
  <c r="C87" i="16"/>
  <c r="C88" i="16" s="1"/>
  <c r="U87" i="16"/>
  <c r="E80" i="23"/>
  <c r="G76" i="23"/>
  <c r="H79" i="23"/>
  <c r="H82" i="23"/>
  <c r="C44" i="15"/>
  <c r="D40" i="15"/>
  <c r="D45" i="15"/>
  <c r="I42" i="15"/>
  <c r="E42" i="15"/>
  <c r="H41" i="15"/>
  <c r="D41" i="15"/>
  <c r="B48" i="11"/>
  <c r="O49" i="11"/>
  <c r="K72" i="16"/>
  <c r="P79" i="16"/>
  <c r="P42" i="12"/>
  <c r="P55" i="12" s="1"/>
  <c r="N41" i="12"/>
  <c r="R580" i="10"/>
  <c r="M37" i="11"/>
  <c r="N44" i="12" s="1"/>
  <c r="B47" i="11"/>
  <c r="I48" i="11"/>
  <c r="D55" i="12"/>
  <c r="C46" i="11"/>
  <c r="G48" i="11"/>
  <c r="P46" i="11"/>
  <c r="B72" i="16"/>
  <c r="F72" i="16"/>
  <c r="D72" i="16"/>
  <c r="H72" i="16"/>
  <c r="P72" i="16"/>
  <c r="R79" i="16"/>
  <c r="N79" i="16"/>
  <c r="C90" i="15"/>
  <c r="C100" i="15" s="1"/>
  <c r="F46" i="15"/>
  <c r="G43" i="15"/>
  <c r="F42" i="15"/>
  <c r="E41" i="15"/>
  <c r="D81" i="23"/>
  <c r="E76" i="23"/>
  <c r="E81" i="23"/>
  <c r="F77" i="23"/>
  <c r="F82" i="23"/>
  <c r="G80" i="23"/>
  <c r="G79" i="23"/>
  <c r="C46" i="15"/>
  <c r="C42" i="15"/>
  <c r="J40" i="15"/>
  <c r="I44" i="15"/>
  <c r="B76" i="23"/>
  <c r="C78" i="23"/>
  <c r="D76" i="23"/>
  <c r="I81" i="23"/>
  <c r="D80" i="23"/>
  <c r="O53" i="12"/>
  <c r="N53" i="12"/>
  <c r="Q37" i="11"/>
  <c r="Q45" i="11"/>
  <c r="V53" i="12"/>
  <c r="F46" i="11"/>
  <c r="F41" i="11"/>
  <c r="O52" i="12"/>
  <c r="H47" i="11"/>
  <c r="I40" i="12"/>
  <c r="I53" i="12" s="1"/>
  <c r="P47" i="11"/>
  <c r="Q40" i="12"/>
  <c r="Q53" i="12" s="1"/>
  <c r="G49" i="11"/>
  <c r="H42" i="12"/>
  <c r="H55" i="12" s="1"/>
  <c r="L42" i="12"/>
  <c r="L55" i="12" s="1"/>
  <c r="K49" i="11"/>
  <c r="AG47" i="11"/>
  <c r="O45" i="12"/>
  <c r="G51" i="12"/>
  <c r="G37" i="12"/>
  <c r="G50" i="12" s="1"/>
  <c r="U37" i="11"/>
  <c r="F46" i="12"/>
  <c r="J5" i="15"/>
  <c r="B6" i="22" s="1"/>
  <c r="Q45" i="12"/>
  <c r="I49" i="11"/>
  <c r="G45" i="11"/>
  <c r="J37" i="11"/>
  <c r="P45" i="11"/>
  <c r="T72" i="16"/>
  <c r="V54" i="12"/>
  <c r="I37" i="12"/>
  <c r="J51" i="12"/>
  <c r="M51" i="12"/>
  <c r="M37" i="12"/>
  <c r="W84" i="12" s="1"/>
  <c r="S55" i="12"/>
  <c r="H45" i="12"/>
  <c r="R40" i="12"/>
  <c r="V64" i="12" s="1"/>
  <c r="D45" i="12"/>
  <c r="T47" i="11"/>
  <c r="G46" i="11"/>
  <c r="R39" i="12"/>
  <c r="R52" i="12" s="1"/>
  <c r="M53" i="12"/>
  <c r="I37" i="11"/>
  <c r="B37" i="11"/>
  <c r="T41" i="11"/>
  <c r="L37" i="11"/>
  <c r="R48" i="11"/>
  <c r="Q49" i="11"/>
  <c r="M47" i="11"/>
  <c r="C40" i="12"/>
  <c r="V76" i="12" s="1"/>
  <c r="Q41" i="11"/>
  <c r="F45" i="11"/>
  <c r="J45" i="11"/>
  <c r="O45" i="11"/>
  <c r="H41" i="11"/>
  <c r="K37" i="11"/>
  <c r="S39" i="12"/>
  <c r="T46" i="11"/>
  <c r="C47" i="11"/>
  <c r="G47" i="11"/>
  <c r="L41" i="12"/>
  <c r="G55" i="12"/>
  <c r="O55" i="12"/>
  <c r="R51" i="12"/>
  <c r="I79" i="16"/>
  <c r="H45" i="11"/>
  <c r="H37" i="11"/>
  <c r="U49" i="11"/>
  <c r="G40" i="12"/>
  <c r="F47" i="11"/>
  <c r="D41" i="12"/>
  <c r="D54" i="12" s="1"/>
  <c r="C48" i="11"/>
  <c r="E42" i="12"/>
  <c r="E55" i="12" s="1"/>
  <c r="D49" i="11"/>
  <c r="O51" i="12"/>
  <c r="P51" i="12"/>
  <c r="J55" i="12"/>
  <c r="K53" i="12"/>
  <c r="K41" i="11"/>
  <c r="L41" i="11"/>
  <c r="M39" i="12"/>
  <c r="V86" i="12" s="1"/>
  <c r="V42" i="12"/>
  <c r="R37" i="11"/>
  <c r="F37" i="11"/>
  <c r="E49" i="11"/>
  <c r="R41" i="11"/>
  <c r="E45" i="11"/>
  <c r="G37" i="11"/>
  <c r="G41" i="11"/>
  <c r="K39" i="12"/>
  <c r="K52" i="12" s="1"/>
  <c r="I47" i="11"/>
  <c r="K54" i="12"/>
  <c r="AH47" i="11"/>
  <c r="N72" i="16"/>
  <c r="Q79" i="16"/>
  <c r="N37" i="12"/>
  <c r="V51" i="11" l="1"/>
  <c r="Y37" i="12"/>
  <c r="U84" i="16"/>
  <c r="V141" i="10"/>
  <c r="V84" i="16" s="1"/>
  <c r="AA37" i="12"/>
  <c r="Q99" i="15"/>
  <c r="V61" i="12"/>
  <c r="V84" i="12"/>
  <c r="V72" i="12"/>
  <c r="V73" i="12"/>
  <c r="W75" i="12"/>
  <c r="D97" i="12" s="1"/>
  <c r="W63" i="12"/>
  <c r="C97" i="12" s="1"/>
  <c r="W52" i="12"/>
  <c r="B97" i="12" s="1"/>
  <c r="Y39" i="12"/>
  <c r="W86" i="12"/>
  <c r="V63" i="12"/>
  <c r="W72" i="12"/>
  <c r="Q100" i="15"/>
  <c r="W89" i="12"/>
  <c r="W66" i="12"/>
  <c r="C100" i="12" s="1"/>
  <c r="W55" i="12"/>
  <c r="B100" i="12" s="1"/>
  <c r="W78" i="12"/>
  <c r="D100" i="12" s="1"/>
  <c r="Y42" i="12"/>
  <c r="Y41" i="12"/>
  <c r="W65" i="12"/>
  <c r="C99" i="12" s="1"/>
  <c r="W77" i="12"/>
  <c r="D99" i="12" s="1"/>
  <c r="W54" i="12"/>
  <c r="B99" i="12" s="1"/>
  <c r="W88" i="12"/>
  <c r="W87" i="12"/>
  <c r="W53" i="12"/>
  <c r="B98" i="12" s="1"/>
  <c r="W76" i="12"/>
  <c r="D98" i="12" s="1"/>
  <c r="W64" i="12"/>
  <c r="C98" i="12" s="1"/>
  <c r="Y40" i="12"/>
  <c r="L50" i="12"/>
  <c r="W34" i="11"/>
  <c r="V89" i="12"/>
  <c r="V78" i="12"/>
  <c r="V66" i="12"/>
  <c r="B100" i="15"/>
  <c r="F6" i="15"/>
  <c r="X52" i="15"/>
  <c r="X37" i="11"/>
  <c r="AB37" i="11"/>
  <c r="W44" i="12"/>
  <c r="W33" i="11"/>
  <c r="Y37" i="11"/>
  <c r="W32" i="11"/>
  <c r="W31" i="11"/>
  <c r="V40" i="11"/>
  <c r="Z37" i="11"/>
  <c r="V39" i="11"/>
  <c r="D52" i="12"/>
  <c r="V75" i="12"/>
  <c r="W50" i="12"/>
  <c r="B95" i="12" s="1"/>
  <c r="J99" i="15"/>
  <c r="D46" i="12"/>
  <c r="C39" i="11"/>
  <c r="S51" i="11"/>
  <c r="R54" i="12"/>
  <c r="P40" i="11"/>
  <c r="B99" i="15"/>
  <c r="R99" i="15"/>
  <c r="G53" i="12"/>
  <c r="U53" i="12"/>
  <c r="S52" i="12"/>
  <c r="P50" i="12"/>
  <c r="L51" i="11"/>
  <c r="N40" i="11"/>
  <c r="O44" i="12"/>
  <c r="O57" i="12" s="1"/>
  <c r="I55" i="12"/>
  <c r="I52" i="12"/>
  <c r="P39" i="11"/>
  <c r="O40" i="11"/>
  <c r="P46" i="12"/>
  <c r="O39" i="11"/>
  <c r="M39" i="11"/>
  <c r="N54" i="12"/>
  <c r="E40" i="11"/>
  <c r="R51" i="11"/>
  <c r="E39" i="11"/>
  <c r="T48" i="10"/>
  <c r="U48" i="10" s="1"/>
  <c r="S100" i="15"/>
  <c r="B23" i="22"/>
  <c r="B18" i="22"/>
  <c r="U51" i="11"/>
  <c r="N51" i="11"/>
  <c r="J51" i="11"/>
  <c r="B31" i="22"/>
  <c r="S54" i="12"/>
  <c r="E51" i="11"/>
  <c r="H51" i="11"/>
  <c r="U52" i="12"/>
  <c r="H54" i="12"/>
  <c r="U54" i="12"/>
  <c r="M51" i="11"/>
  <c r="B51" i="11"/>
  <c r="F50" i="12"/>
  <c r="Q55" i="12"/>
  <c r="U275" i="10"/>
  <c r="V275" i="10" s="1"/>
  <c r="B28" i="22"/>
  <c r="B27" i="22"/>
  <c r="U184" i="10"/>
  <c r="V184" i="10" s="1"/>
  <c r="T85" i="16"/>
  <c r="D40" i="11"/>
  <c r="E44" i="12"/>
  <c r="F57" i="12" s="1"/>
  <c r="I51" i="11"/>
  <c r="D51" i="11"/>
  <c r="U44" i="12"/>
  <c r="J53" i="12"/>
  <c r="T52" i="12"/>
  <c r="S580" i="10"/>
  <c r="T580" i="10" s="1"/>
  <c r="U580" i="10" s="1"/>
  <c r="V580" i="10" s="1"/>
  <c r="Q52" i="12"/>
  <c r="O54" i="12"/>
  <c r="T50" i="12"/>
  <c r="U50" i="12"/>
  <c r="B29" i="22"/>
  <c r="T44" i="12"/>
  <c r="T46" i="12" s="1"/>
  <c r="S39" i="11"/>
  <c r="U55" i="12"/>
  <c r="T55" i="12"/>
  <c r="S86" i="16"/>
  <c r="S88" i="16" s="1"/>
  <c r="T233" i="10"/>
  <c r="T95" i="15"/>
  <c r="U50" i="10"/>
  <c r="V50" i="10" s="1"/>
  <c r="O51" i="11"/>
  <c r="K51" i="11"/>
  <c r="S89" i="15"/>
  <c r="S99" i="15" s="1"/>
  <c r="T89" i="15"/>
  <c r="C51" i="11"/>
  <c r="T40" i="11"/>
  <c r="S84" i="15"/>
  <c r="H4" i="15" s="1"/>
  <c r="F52" i="12"/>
  <c r="B39" i="11"/>
  <c r="C44" i="12"/>
  <c r="J50" i="12"/>
  <c r="I50" i="12"/>
  <c r="J39" i="11"/>
  <c r="J40" i="11"/>
  <c r="K44" i="12"/>
  <c r="U40" i="11"/>
  <c r="V44" i="12"/>
  <c r="U39" i="11"/>
  <c r="H44" i="12"/>
  <c r="G40" i="11"/>
  <c r="G39" i="11"/>
  <c r="I44" i="12"/>
  <c r="H40" i="11"/>
  <c r="H39" i="11"/>
  <c r="M54" i="12"/>
  <c r="L54" i="12"/>
  <c r="N46" i="12"/>
  <c r="D53" i="12"/>
  <c r="P51" i="11"/>
  <c r="E54" i="12"/>
  <c r="H50" i="12"/>
  <c r="N52" i="12"/>
  <c r="M52" i="12"/>
  <c r="O50" i="12"/>
  <c r="N50" i="12"/>
  <c r="V55" i="12"/>
  <c r="Q46" i="12"/>
  <c r="Q57" i="12"/>
  <c r="L39" i="11"/>
  <c r="L40" i="11"/>
  <c r="M44" i="12"/>
  <c r="J44" i="12"/>
  <c r="I40" i="11"/>
  <c r="I39" i="11"/>
  <c r="M50" i="12"/>
  <c r="Q39" i="11"/>
  <c r="R44" i="12"/>
  <c r="Q40" i="11"/>
  <c r="T51" i="11"/>
  <c r="F55" i="12"/>
  <c r="G51" i="11"/>
  <c r="L52" i="12"/>
  <c r="S44" i="12"/>
  <c r="R40" i="11"/>
  <c r="R39" i="11"/>
  <c r="F40" i="11"/>
  <c r="G44" i="12"/>
  <c r="F39" i="11"/>
  <c r="L44" i="12"/>
  <c r="K40" i="11"/>
  <c r="K39" i="11"/>
  <c r="S53" i="12"/>
  <c r="R53" i="12"/>
  <c r="Q51" i="11"/>
  <c r="M55" i="12"/>
  <c r="S40" i="11"/>
  <c r="F51" i="11"/>
  <c r="C40" i="11"/>
  <c r="H53" i="12"/>
  <c r="M40" i="11"/>
  <c r="V95" i="15" l="1"/>
  <c r="X50" i="10"/>
  <c r="Y50" i="10"/>
  <c r="V85" i="16"/>
  <c r="Y84" i="16"/>
  <c r="V89" i="15"/>
  <c r="V91" i="12"/>
  <c r="V80" i="12"/>
  <c r="V68" i="12"/>
  <c r="W80" i="12"/>
  <c r="D101" i="12" s="1"/>
  <c r="Y44" i="12"/>
  <c r="Z37" i="12" s="1"/>
  <c r="W91" i="12"/>
  <c r="W68" i="12"/>
  <c r="C101" i="12" s="1"/>
  <c r="W46" i="12"/>
  <c r="W57" i="12"/>
  <c r="B101" i="12" s="1"/>
  <c r="P57" i="12"/>
  <c r="O46" i="12"/>
  <c r="U57" i="12"/>
  <c r="U94" i="15"/>
  <c r="V48" i="10"/>
  <c r="V94" i="15" s="1"/>
  <c r="T94" i="15"/>
  <c r="T99" i="15" s="1"/>
  <c r="T84" i="15"/>
  <c r="I4" i="15" s="1"/>
  <c r="U46" i="12"/>
  <c r="T86" i="16"/>
  <c r="T88" i="16" s="1"/>
  <c r="U233" i="10"/>
  <c r="U95" i="15"/>
  <c r="E46" i="12"/>
  <c r="E57" i="12"/>
  <c r="U85" i="16"/>
  <c r="U84" i="15"/>
  <c r="J4" i="15" s="1"/>
  <c r="B5" i="22" s="1"/>
  <c r="U89" i="15"/>
  <c r="T85" i="15"/>
  <c r="T90" i="15"/>
  <c r="T100" i="15" s="1"/>
  <c r="S46" i="12"/>
  <c r="T57" i="12"/>
  <c r="S57" i="12"/>
  <c r="Z40" i="12"/>
  <c r="V57" i="12"/>
  <c r="V46" i="12"/>
  <c r="R46" i="12"/>
  <c r="R57" i="12"/>
  <c r="I46" i="12"/>
  <c r="I57" i="12"/>
  <c r="C46" i="12"/>
  <c r="D57" i="12"/>
  <c r="G46" i="12"/>
  <c r="G57" i="12"/>
  <c r="M57" i="12"/>
  <c r="M46" i="12"/>
  <c r="H57" i="12"/>
  <c r="H46" i="12"/>
  <c r="K57" i="12"/>
  <c r="K46" i="12"/>
  <c r="L57" i="12"/>
  <c r="L46" i="12"/>
  <c r="J46" i="12"/>
  <c r="J57" i="12"/>
  <c r="N57" i="12"/>
  <c r="Y94" i="15" l="1"/>
  <c r="W94" i="15"/>
  <c r="X94" i="15"/>
  <c r="V99" i="15"/>
  <c r="Y89" i="15"/>
  <c r="W89" i="15"/>
  <c r="X89" i="15"/>
  <c r="Y85" i="16"/>
  <c r="U86" i="16"/>
  <c r="V233" i="10"/>
  <c r="V84" i="15"/>
  <c r="K4" i="15" s="1"/>
  <c r="C5" i="22" s="1"/>
  <c r="X95" i="15"/>
  <c r="Y87" i="16"/>
  <c r="W95" i="15"/>
  <c r="Y95" i="15"/>
  <c r="Y83" i="16"/>
  <c r="U90" i="15"/>
  <c r="U85" i="15"/>
  <c r="U88" i="16"/>
  <c r="U99" i="15"/>
  <c r="Z38" i="12"/>
  <c r="Z39" i="12"/>
  <c r="Z41" i="12"/>
  <c r="Z42" i="12"/>
  <c r="V86" i="16" l="1"/>
  <c r="V85" i="15"/>
  <c r="V90" i="15"/>
  <c r="U100" i="15"/>
  <c r="Z44" i="12"/>
  <c r="V100" i="15" l="1"/>
  <c r="X90" i="15"/>
  <c r="Y90" i="15"/>
  <c r="W90" i="15"/>
  <c r="Y86" i="16"/>
  <c r="V88" i="16"/>
  <c r="W86" i="16" s="1"/>
  <c r="Y88" i="16" l="1"/>
  <c r="W87" i="16"/>
  <c r="W83" i="16"/>
  <c r="W84" i="16"/>
  <c r="W85" i="16"/>
</calcChain>
</file>

<file path=xl/sharedStrings.xml><?xml version="1.0" encoding="utf-8"?>
<sst xmlns="http://schemas.openxmlformats.org/spreadsheetml/2006/main" count="1672" uniqueCount="327">
  <si>
    <r>
      <t>1000toe</t>
    </r>
    <r>
      <rPr>
        <b/>
        <sz val="8"/>
        <color indexed="8"/>
        <rFont val="Arial"/>
        <family val="2"/>
      </rPr>
      <t> Thousands tons of oil equivalent (TOE)</t>
    </r>
  </si>
  <si>
    <r>
      <t>100900</t>
    </r>
    <r>
      <rPr>
        <b/>
        <sz val="8"/>
        <color indexed="8"/>
        <rFont val="Arial"/>
        <family val="2"/>
      </rPr>
      <t> Gross inland consumption</t>
    </r>
  </si>
  <si>
    <r>
      <t>0000</t>
    </r>
    <r>
      <rPr>
        <b/>
        <sz val="8"/>
        <color indexed="8"/>
        <rFont val="Arial"/>
        <family val="2"/>
      </rPr>
      <t> All Products</t>
    </r>
  </si>
  <si>
    <t>&lt;&gt;</t>
  </si>
  <si>
    <t>geo</t>
  </si>
  <si>
    <r>
      <t>be</t>
    </r>
    <r>
      <rPr>
        <b/>
        <sz val="8"/>
        <color indexed="8"/>
        <rFont val="Arial"/>
        <family val="2"/>
      </rPr>
      <t> Belgium</t>
    </r>
  </si>
  <si>
    <r>
      <t>bg</t>
    </r>
    <r>
      <rPr>
        <b/>
        <sz val="8"/>
        <color indexed="8"/>
        <rFont val="Arial"/>
        <family val="2"/>
      </rPr>
      <t> Bulgaria</t>
    </r>
  </si>
  <si>
    <r>
      <t>cz</t>
    </r>
    <r>
      <rPr>
        <b/>
        <sz val="8"/>
        <color indexed="8"/>
        <rFont val="Arial"/>
        <family val="2"/>
      </rPr>
      <t> Czech Republic</t>
    </r>
  </si>
  <si>
    <r>
      <t>dk</t>
    </r>
    <r>
      <rPr>
        <b/>
        <sz val="8"/>
        <color indexed="8"/>
        <rFont val="Arial"/>
        <family val="2"/>
      </rPr>
      <t> Denmark</t>
    </r>
  </si>
  <si>
    <r>
      <t>de</t>
    </r>
    <r>
      <rPr>
        <b/>
        <sz val="8"/>
        <color indexed="8"/>
        <rFont val="Arial"/>
        <family val="2"/>
      </rPr>
      <t> Germany</t>
    </r>
  </si>
  <si>
    <r>
      <t>ee</t>
    </r>
    <r>
      <rPr>
        <b/>
        <sz val="8"/>
        <color indexed="8"/>
        <rFont val="Arial"/>
        <family val="2"/>
      </rPr>
      <t> Estonia</t>
    </r>
  </si>
  <si>
    <r>
      <t>ie</t>
    </r>
    <r>
      <rPr>
        <b/>
        <sz val="8"/>
        <color indexed="8"/>
        <rFont val="Arial"/>
        <family val="2"/>
      </rPr>
      <t> Ireland</t>
    </r>
  </si>
  <si>
    <r>
      <t>gr</t>
    </r>
    <r>
      <rPr>
        <b/>
        <sz val="8"/>
        <color indexed="8"/>
        <rFont val="Arial"/>
        <family val="2"/>
      </rPr>
      <t> Greece</t>
    </r>
  </si>
  <si>
    <r>
      <t>es</t>
    </r>
    <r>
      <rPr>
        <b/>
        <sz val="8"/>
        <color indexed="8"/>
        <rFont val="Arial"/>
        <family val="2"/>
      </rPr>
      <t> Spain</t>
    </r>
  </si>
  <si>
    <r>
      <t>fr</t>
    </r>
    <r>
      <rPr>
        <b/>
        <sz val="8"/>
        <color indexed="8"/>
        <rFont val="Arial"/>
        <family val="2"/>
      </rPr>
      <t> France</t>
    </r>
  </si>
  <si>
    <r>
      <t>it</t>
    </r>
    <r>
      <rPr>
        <b/>
        <sz val="8"/>
        <color indexed="8"/>
        <rFont val="Arial"/>
        <family val="2"/>
      </rPr>
      <t> Italy</t>
    </r>
  </si>
  <si>
    <r>
      <t>cy</t>
    </r>
    <r>
      <rPr>
        <b/>
        <sz val="8"/>
        <color indexed="8"/>
        <rFont val="Arial"/>
        <family val="2"/>
      </rPr>
      <t> Cyprus</t>
    </r>
  </si>
  <si>
    <r>
      <t>lv</t>
    </r>
    <r>
      <rPr>
        <b/>
        <sz val="8"/>
        <color indexed="8"/>
        <rFont val="Arial"/>
        <family val="2"/>
      </rPr>
      <t> Latvia</t>
    </r>
  </si>
  <si>
    <r>
      <t>lt</t>
    </r>
    <r>
      <rPr>
        <b/>
        <sz val="8"/>
        <color indexed="8"/>
        <rFont val="Arial"/>
        <family val="2"/>
      </rPr>
      <t> Lithuania</t>
    </r>
  </si>
  <si>
    <r>
      <t>lu</t>
    </r>
    <r>
      <rPr>
        <b/>
        <sz val="8"/>
        <color indexed="8"/>
        <rFont val="Arial"/>
        <family val="2"/>
      </rPr>
      <t> Luxembourg</t>
    </r>
  </si>
  <si>
    <r>
      <t>hu</t>
    </r>
    <r>
      <rPr>
        <b/>
        <sz val="8"/>
        <color indexed="8"/>
        <rFont val="Arial"/>
        <family val="2"/>
      </rPr>
      <t> Hungary</t>
    </r>
  </si>
  <si>
    <r>
      <t>mt</t>
    </r>
    <r>
      <rPr>
        <b/>
        <sz val="8"/>
        <color indexed="8"/>
        <rFont val="Arial"/>
        <family val="2"/>
      </rPr>
      <t> Malta</t>
    </r>
  </si>
  <si>
    <r>
      <t>nl</t>
    </r>
    <r>
      <rPr>
        <b/>
        <sz val="8"/>
        <color indexed="8"/>
        <rFont val="Arial"/>
        <family val="2"/>
      </rPr>
      <t> Netherlands</t>
    </r>
  </si>
  <si>
    <r>
      <t>at</t>
    </r>
    <r>
      <rPr>
        <b/>
        <sz val="8"/>
        <color indexed="8"/>
        <rFont val="Arial"/>
        <family val="2"/>
      </rPr>
      <t> Austria</t>
    </r>
  </si>
  <si>
    <r>
      <t>pl</t>
    </r>
    <r>
      <rPr>
        <b/>
        <sz val="8"/>
        <color indexed="8"/>
        <rFont val="Arial"/>
        <family val="2"/>
      </rPr>
      <t> Poland</t>
    </r>
  </si>
  <si>
    <r>
      <t>pt</t>
    </r>
    <r>
      <rPr>
        <b/>
        <sz val="8"/>
        <color indexed="8"/>
        <rFont val="Arial"/>
        <family val="2"/>
      </rPr>
      <t> Portugal</t>
    </r>
  </si>
  <si>
    <r>
      <t>ro</t>
    </r>
    <r>
      <rPr>
        <b/>
        <sz val="8"/>
        <color indexed="8"/>
        <rFont val="Arial"/>
        <family val="2"/>
      </rPr>
      <t> Romania</t>
    </r>
  </si>
  <si>
    <r>
      <t>si</t>
    </r>
    <r>
      <rPr>
        <b/>
        <sz val="8"/>
        <color indexed="8"/>
        <rFont val="Arial"/>
        <family val="2"/>
      </rPr>
      <t> Slovenia</t>
    </r>
  </si>
  <si>
    <r>
      <t>sk</t>
    </r>
    <r>
      <rPr>
        <b/>
        <sz val="8"/>
        <color indexed="8"/>
        <rFont val="Arial"/>
        <family val="2"/>
      </rPr>
      <t> Slovakia</t>
    </r>
  </si>
  <si>
    <r>
      <t>fi</t>
    </r>
    <r>
      <rPr>
        <b/>
        <sz val="8"/>
        <color indexed="8"/>
        <rFont val="Arial"/>
        <family val="2"/>
      </rPr>
      <t> Finland</t>
    </r>
  </si>
  <si>
    <r>
      <t>se</t>
    </r>
    <r>
      <rPr>
        <b/>
        <sz val="8"/>
        <color indexed="8"/>
        <rFont val="Arial"/>
        <family val="2"/>
      </rPr>
      <t> Sweden</t>
    </r>
  </si>
  <si>
    <r>
      <t>uk</t>
    </r>
    <r>
      <rPr>
        <b/>
        <sz val="8"/>
        <color indexed="8"/>
        <rFont val="Arial"/>
        <family val="2"/>
      </rPr>
      <t> United Kingdom</t>
    </r>
  </si>
  <si>
    <r>
      <t>tr</t>
    </r>
    <r>
      <rPr>
        <b/>
        <sz val="8"/>
        <color indexed="8"/>
        <rFont val="Arial"/>
        <family val="2"/>
      </rPr>
      <t> Turkey</t>
    </r>
  </si>
  <si>
    <r>
      <t>is</t>
    </r>
    <r>
      <rPr>
        <b/>
        <sz val="8"/>
        <color indexed="8"/>
        <rFont val="Arial"/>
        <family val="2"/>
      </rPr>
      <t> Iceland</t>
    </r>
  </si>
  <si>
    <r>
      <t>no</t>
    </r>
    <r>
      <rPr>
        <b/>
        <sz val="8"/>
        <color indexed="8"/>
        <rFont val="Arial"/>
        <family val="2"/>
      </rPr>
      <t> Norway</t>
    </r>
  </si>
  <si>
    <t>EEA</t>
  </si>
  <si>
    <t>EU-27</t>
  </si>
  <si>
    <r>
      <t>5530</t>
    </r>
    <r>
      <rPr>
        <b/>
        <sz val="8"/>
        <color indexed="8"/>
        <rFont val="Arial"/>
        <family val="2"/>
      </rPr>
      <t> Solar Energy</t>
    </r>
  </si>
  <si>
    <r>
      <t>de</t>
    </r>
    <r>
      <rPr>
        <b/>
        <sz val="8"/>
        <color indexed="8"/>
        <rFont val="Arial"/>
        <family val="2"/>
      </rPr>
      <t> Germany (including ex-GDR from 1991)</t>
    </r>
  </si>
  <si>
    <r>
      <t>5540</t>
    </r>
    <r>
      <rPr>
        <b/>
        <sz val="8"/>
        <color indexed="8"/>
        <rFont val="Arial"/>
        <family val="2"/>
      </rPr>
      <t> Biomass &amp; Wastes</t>
    </r>
  </si>
  <si>
    <r>
      <t>5550</t>
    </r>
    <r>
      <rPr>
        <b/>
        <sz val="8"/>
        <color indexed="8"/>
        <rFont val="Arial"/>
        <family val="2"/>
      </rPr>
      <t> Geothermal Energy</t>
    </r>
  </si>
  <si>
    <r>
      <t>5510</t>
    </r>
    <r>
      <rPr>
        <b/>
        <sz val="8"/>
        <color indexed="8"/>
        <rFont val="Arial"/>
        <family val="2"/>
      </rPr>
      <t> Hydro Power</t>
    </r>
  </si>
  <si>
    <r>
      <t>5520</t>
    </r>
    <r>
      <rPr>
        <b/>
        <sz val="8"/>
        <color indexed="8"/>
        <rFont val="Arial"/>
        <family val="2"/>
      </rPr>
      <t> Wind Energy</t>
    </r>
  </si>
  <si>
    <r>
      <t>5545</t>
    </r>
    <r>
      <rPr>
        <b/>
        <sz val="8"/>
        <color indexed="8"/>
        <rFont val="Arial"/>
        <family val="2"/>
      </rPr>
      <t> Biofuels</t>
    </r>
  </si>
  <si>
    <r>
      <t>5541</t>
    </r>
    <r>
      <rPr>
        <b/>
        <sz val="8"/>
        <color indexed="8"/>
        <rFont val="Arial"/>
        <family val="2"/>
      </rPr>
      <t> Wood &amp; Wood Waste</t>
    </r>
  </si>
  <si>
    <r>
      <t>5542</t>
    </r>
    <r>
      <rPr>
        <b/>
        <sz val="8"/>
        <color indexed="8"/>
        <rFont val="Arial"/>
        <family val="2"/>
      </rPr>
      <t> Biogas</t>
    </r>
  </si>
  <si>
    <r>
      <t>5543</t>
    </r>
    <r>
      <rPr>
        <b/>
        <sz val="8"/>
        <color indexed="8"/>
        <rFont val="Arial"/>
        <family val="2"/>
      </rPr>
      <t> MSW</t>
    </r>
  </si>
  <si>
    <t>Solar</t>
  </si>
  <si>
    <t>Wind</t>
  </si>
  <si>
    <t>Geothermal</t>
  </si>
  <si>
    <t>Hydro</t>
  </si>
  <si>
    <t>Biomass and waste</t>
  </si>
  <si>
    <t>Total renewables</t>
  </si>
  <si>
    <t>Total energy consumption</t>
  </si>
  <si>
    <t>% renewables</t>
  </si>
  <si>
    <t>Shares in total energy consumption (%)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</si>
  <si>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</si>
  <si>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</si>
  <si>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</si>
  <si>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</si>
  <si>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</si>
  <si>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</si>
  <si>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</si>
  <si>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</si>
  <si>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</si>
  <si>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</si>
  <si>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</si>
  <si>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</si>
  <si>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</si>
  <si>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</si>
  <si>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</si>
  <si>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</si>
  <si>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PRODUCT</t>
  </si>
  <si>
    <t>TOE</t>
  </si>
  <si>
    <t>Solar - PV</t>
  </si>
  <si>
    <t>Solar - thermal</t>
  </si>
  <si>
    <t>Primary production</t>
  </si>
  <si>
    <t>Photovoltaic Power</t>
  </si>
  <si>
    <t>European Union (27 countries)</t>
  </si>
  <si>
    <t>Primary Renewable Energy</t>
  </si>
  <si>
    <t>Annual</t>
  </si>
  <si>
    <r>
      <t>lu</t>
    </r>
    <r>
      <rPr>
        <b/>
        <sz val="8"/>
        <color indexed="8"/>
        <rFont val="Arial"/>
        <family val="2"/>
      </rPr>
      <t xml:space="preserve"> Luxembourg </t>
    </r>
  </si>
  <si>
    <r>
      <t>ch</t>
    </r>
    <r>
      <rPr>
        <b/>
        <sz val="8"/>
        <color indexed="8"/>
        <rFont val="Arial"/>
        <family val="2"/>
      </rPr>
      <t> Switzerland</t>
    </r>
  </si>
  <si>
    <r>
      <t>de</t>
    </r>
    <r>
      <rPr>
        <b/>
        <sz val="8"/>
        <color indexed="8"/>
        <rFont val="Arial"/>
        <family val="2"/>
      </rPr>
      <t xml:space="preserve"> Germany </t>
    </r>
  </si>
  <si>
    <r>
      <t>5546</t>
    </r>
    <r>
      <rPr>
        <b/>
        <sz val="8"/>
        <color indexed="8"/>
        <rFont val="Arial"/>
        <family val="2"/>
      </rPr>
      <t> Biogasoline</t>
    </r>
  </si>
  <si>
    <r>
      <t>5547</t>
    </r>
    <r>
      <rPr>
        <b/>
        <sz val="8"/>
        <color indexed="8"/>
        <rFont val="Arial"/>
        <family val="2"/>
      </rPr>
      <t> Biodiesel</t>
    </r>
  </si>
  <si>
    <r>
      <t>5548</t>
    </r>
    <r>
      <rPr>
        <b/>
        <sz val="8"/>
        <color indexed="8"/>
        <rFont val="Arial"/>
        <family val="2"/>
      </rPr>
      <t> Other liquid biofuels</t>
    </r>
  </si>
  <si>
    <t>2006</t>
  </si>
  <si>
    <t>EU27</t>
  </si>
  <si>
    <t>Av.Ann.</t>
  </si>
  <si>
    <t>Primary RES</t>
  </si>
  <si>
    <t>nrg_100a-Supply, transformation, consumption - all products - annual data</t>
  </si>
  <si>
    <t>Last update</t>
  </si>
  <si>
    <t>Extracted on</t>
  </si>
  <si>
    <t>Source of data</t>
  </si>
  <si>
    <t>2007</t>
  </si>
  <si>
    <t>2008</t>
  </si>
  <si>
    <t xml:space="preserve">  EEA - iceland</t>
  </si>
  <si>
    <t>nrg_1071a-Supply, transformation, consumption - renewables and wastes (total, solar heat, biomass, geothermal, wastes) - annual data</t>
  </si>
  <si>
    <t>25-05-2010</t>
  </si>
  <si>
    <t>Eurostat</t>
  </si>
  <si>
    <t>nrg_1072a-Supply, transformation, consumption - renewables (hydro, wind, photovoltaic) - annual data</t>
  </si>
  <si>
    <t>nrg_1073a-Supply, transformation, consumption - renewables (biofuels) - annual data</t>
  </si>
  <si>
    <t>07-07-2010 11:14:31</t>
  </si>
  <si>
    <t>INDIC_EN</t>
  </si>
  <si>
    <t>INDICATORS</t>
  </si>
  <si>
    <t>OBS_FLAG</t>
  </si>
  <si>
    <t>UNIT</t>
  </si>
  <si>
    <t>Thousand tonnes of oil equivalent (TOE)</t>
  </si>
  <si>
    <t>EU-27 (thousand TOE)</t>
  </si>
  <si>
    <t>Figure 2 : Annual average growth rates in primary renewable energy consumption, EU-27</t>
  </si>
  <si>
    <t>Table 1 : Share of renewable in total gross energy inland consumption (%)</t>
  </si>
  <si>
    <t xml:space="preserve">EEA </t>
  </si>
  <si>
    <t>World</t>
  </si>
  <si>
    <t>Africa</t>
  </si>
  <si>
    <t>Middle East</t>
  </si>
  <si>
    <t>United States</t>
  </si>
  <si>
    <t>China</t>
  </si>
  <si>
    <t>India</t>
  </si>
  <si>
    <t>Russia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</si>
  <si>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</si>
  <si>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</si>
  <si>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</si>
  <si>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</si>
  <si>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</si>
  <si>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</si>
  <si>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</si>
  <si>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</si>
  <si>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</si>
  <si>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</si>
  <si>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</si>
  <si>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</si>
  <si>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</si>
  <si>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</si>
  <si>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</si>
  <si>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</si>
  <si>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</si>
  <si>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</si>
  <si>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</si>
  <si>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</si>
  <si>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</si>
  <si>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</si>
  <si>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</si>
  <si>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</si>
  <si>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</si>
  <si>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</si>
  <si>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</si>
  <si>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Turkey</t>
  </si>
  <si>
    <t>Iceland</t>
  </si>
  <si>
    <t>Norway</t>
  </si>
  <si>
    <t>Switzerland</t>
  </si>
  <si>
    <r>
      <t>Data source</t>
    </r>
    <r>
      <rPr>
        <sz val="9"/>
        <rFont val="Arial"/>
        <family val="2"/>
      </rPr>
      <t>: Eurostat, IEA</t>
    </r>
  </si>
  <si>
    <t>na</t>
  </si>
  <si>
    <t>Oil</t>
  </si>
  <si>
    <t>Coal and lignite</t>
  </si>
  <si>
    <t>Natural gas</t>
  </si>
  <si>
    <t xml:space="preserve">Nuclear </t>
  </si>
  <si>
    <t>Other fuels</t>
  </si>
  <si>
    <t>Renewables</t>
  </si>
  <si>
    <t>%</t>
  </si>
  <si>
    <t>Mtoe</t>
  </si>
  <si>
    <t>Biomass and wastes</t>
  </si>
  <si>
    <t>% / year</t>
  </si>
  <si>
    <t>Gas</t>
  </si>
  <si>
    <t>Nuclear</t>
  </si>
  <si>
    <t>Other (industrial waste, net electricity imports)</t>
  </si>
  <si>
    <t>Total (as reported)</t>
  </si>
  <si>
    <t>Data from Eurostat (see EN26)</t>
  </si>
  <si>
    <t>Biomass &amp; wastes</t>
  </si>
  <si>
    <t>Municipal solid wastes</t>
  </si>
  <si>
    <t>Biogas</t>
  </si>
  <si>
    <t>Wood &amp; Wood Waste</t>
  </si>
  <si>
    <t>Biofuels</t>
  </si>
  <si>
    <t>Wind Energy</t>
  </si>
  <si>
    <t>Hydro Power</t>
  </si>
  <si>
    <t>Share of renewable energy by sources in total renewable</t>
  </si>
  <si>
    <t>Primary energy consumption by sources</t>
  </si>
  <si>
    <t>Share of biomass and wastes by sources</t>
  </si>
  <si>
    <t>ktoe</t>
  </si>
  <si>
    <t>Total</t>
  </si>
  <si>
    <t>EU-15</t>
  </si>
  <si>
    <t>EU15</t>
  </si>
  <si>
    <t>Target 2010</t>
  </si>
  <si>
    <t>12% of RE in GEIC in 2010 at EU15 level</t>
  </si>
  <si>
    <t xml:space="preserve">Target White Paper on Renewable energy (EU-15): </t>
  </si>
  <si>
    <t>non EU EEA</t>
  </si>
  <si>
    <t>iceland</t>
  </si>
  <si>
    <t>RE energy consumption</t>
  </si>
  <si>
    <t>1990-2002</t>
  </si>
  <si>
    <t>2006/05</t>
  </si>
  <si>
    <t>2007/06</t>
  </si>
  <si>
    <t>2008/07</t>
  </si>
  <si>
    <t>contribution</t>
  </si>
  <si>
    <t>wind</t>
  </si>
  <si>
    <t>total yearly growth</t>
  </si>
  <si>
    <t>2003-2008</t>
  </si>
  <si>
    <t>Non EU EEA countries</t>
  </si>
  <si>
    <t>2009</t>
  </si>
  <si>
    <t>Source of Data</t>
  </si>
  <si>
    <t>MSW  (renewable)</t>
  </si>
  <si>
    <t>INDIC_NRG</t>
  </si>
  <si>
    <t>Gross inland Consumption</t>
  </si>
  <si>
    <t>GEO/TIME</t>
  </si>
  <si>
    <t>Germany (including  former GDR from 1991)</t>
  </si>
  <si>
    <t>MSW  (non-renewable)</t>
  </si>
  <si>
    <t>Share</t>
  </si>
  <si>
    <t>2009/08</t>
  </si>
  <si>
    <t>2008-2009</t>
  </si>
  <si>
    <t>Growth rate</t>
  </si>
  <si>
    <t>1990-2009</t>
  </si>
  <si>
    <t>Charcoal</t>
  </si>
  <si>
    <t>:</t>
  </si>
  <si>
    <t>2002-2006</t>
  </si>
  <si>
    <t>Evolution of the gross energy inland consumption by period</t>
  </si>
  <si>
    <t>2004-2009</t>
  </si>
  <si>
    <t>2002-2009</t>
  </si>
  <si>
    <t>Gross inland energy consumption</t>
  </si>
  <si>
    <t>Share of RE</t>
  </si>
  <si>
    <t>%/y</t>
  </si>
  <si>
    <t xml:space="preserve">   Solar - thermal</t>
  </si>
  <si>
    <t xml:space="preserve">   Solar - PV</t>
  </si>
  <si>
    <t>GENERAL</t>
  </si>
  <si>
    <t>SpreadsheetID</t>
  </si>
  <si>
    <t>KEY</t>
  </si>
  <si>
    <t>SpreadsheetName</t>
  </si>
  <si>
    <t>checks</t>
  </si>
  <si>
    <t>Year</t>
  </si>
  <si>
    <t>estimated figures</t>
  </si>
  <si>
    <t>Status</t>
  </si>
  <si>
    <t>draft2</t>
  </si>
  <si>
    <t>Completion Date</t>
  </si>
  <si>
    <t>Author</t>
  </si>
  <si>
    <t>K Pollier (ENERDATA)</t>
  </si>
  <si>
    <t>Approved by</t>
  </si>
  <si>
    <t>Approval date</t>
  </si>
  <si>
    <t>Description</t>
  </si>
  <si>
    <t>…</t>
  </si>
  <si>
    <t>DATA PROCESSING</t>
  </si>
  <si>
    <t>VERSION CONTROL</t>
  </si>
  <si>
    <t>Name</t>
  </si>
  <si>
    <t>Date</t>
  </si>
  <si>
    <t>Comment</t>
  </si>
  <si>
    <t>draft1</t>
  </si>
  <si>
    <t>draft3</t>
  </si>
  <si>
    <t>Final</t>
  </si>
  <si>
    <t>Reason for change log</t>
  </si>
  <si>
    <t>Version affected</t>
  </si>
  <si>
    <t>Reason for change?</t>
  </si>
  <si>
    <t>By</t>
  </si>
  <si>
    <t>Checked</t>
  </si>
  <si>
    <t>Follow up?</t>
  </si>
  <si>
    <t>Version 1 to 2</t>
  </si>
  <si>
    <t>List of data sources</t>
  </si>
  <si>
    <t>Sheet Name</t>
  </si>
  <si>
    <t>Data source</t>
  </si>
  <si>
    <t>Date of download</t>
  </si>
  <si>
    <t>EUROSTAT</t>
  </si>
  <si>
    <t>World Bank</t>
  </si>
  <si>
    <t>World Development Indicators 2011</t>
  </si>
  <si>
    <t>ENER29</t>
  </si>
  <si>
    <t>World Energy Balances</t>
  </si>
  <si>
    <t>Solar/wind/other</t>
  </si>
  <si>
    <t>Biofuels and waste</t>
  </si>
  <si>
    <t>% REN in grossenergy inland consumption</t>
  </si>
  <si>
    <t>TIME</t>
  </si>
  <si>
    <t>COUNTRY</t>
  </si>
  <si>
    <t>FLOW (ktoe)</t>
  </si>
  <si>
    <t>Total primary energy supply</t>
  </si>
  <si>
    <t>China (including Hong Kong)</t>
  </si>
  <si>
    <t>Russian Federation</t>
  </si>
  <si>
    <t>% RE in gross energy consumption</t>
  </si>
  <si>
    <t>2010</t>
  </si>
  <si>
    <t>1990-2010</t>
  </si>
  <si>
    <t>2005-2010</t>
  </si>
  <si>
    <t>2009/10</t>
  </si>
  <si>
    <t>2009-2010</t>
  </si>
  <si>
    <t>share 2010</t>
  </si>
  <si>
    <t>share</t>
  </si>
  <si>
    <t>Figure 1: Contribution of renewable energy sources to primary energy consumption in the EU-27, 1990-2010</t>
  </si>
  <si>
    <t>Abs. growth 1990-2010</t>
  </si>
  <si>
    <t>Period 2005-2010</t>
  </si>
  <si>
    <t>Period 1990-2010</t>
  </si>
  <si>
    <t>Period 2000-2010</t>
  </si>
  <si>
    <r>
      <t>be</t>
    </r>
    <r>
      <rPr>
        <b/>
        <sz val="10"/>
        <color indexed="8"/>
        <rFont val="Arial"/>
        <family val="2"/>
      </rPr>
      <t> Belgium</t>
    </r>
  </si>
  <si>
    <r>
      <t>bg</t>
    </r>
    <r>
      <rPr>
        <b/>
        <sz val="10"/>
        <color indexed="8"/>
        <rFont val="Arial"/>
        <family val="2"/>
      </rPr>
      <t> Bulgaria</t>
    </r>
  </si>
  <si>
    <r>
      <t>cz</t>
    </r>
    <r>
      <rPr>
        <b/>
        <sz val="10"/>
        <color indexed="8"/>
        <rFont val="Arial"/>
        <family val="2"/>
      </rPr>
      <t> Czech Republic</t>
    </r>
  </si>
  <si>
    <r>
      <t>dk</t>
    </r>
    <r>
      <rPr>
        <b/>
        <sz val="10"/>
        <color indexed="8"/>
        <rFont val="Arial"/>
        <family val="2"/>
      </rPr>
      <t> Denmark</t>
    </r>
  </si>
  <si>
    <r>
      <t>de</t>
    </r>
    <r>
      <rPr>
        <b/>
        <sz val="10"/>
        <color indexed="8"/>
        <rFont val="Arial"/>
        <family val="2"/>
      </rPr>
      <t> Germany</t>
    </r>
  </si>
  <si>
    <r>
      <t>ee</t>
    </r>
    <r>
      <rPr>
        <b/>
        <sz val="10"/>
        <color indexed="8"/>
        <rFont val="Arial"/>
        <family val="2"/>
      </rPr>
      <t> Estonia</t>
    </r>
  </si>
  <si>
    <r>
      <t>ie</t>
    </r>
    <r>
      <rPr>
        <b/>
        <sz val="10"/>
        <color indexed="8"/>
        <rFont val="Arial"/>
        <family val="2"/>
      </rPr>
      <t> Ireland</t>
    </r>
  </si>
  <si>
    <r>
      <t>gr</t>
    </r>
    <r>
      <rPr>
        <b/>
        <sz val="10"/>
        <color indexed="8"/>
        <rFont val="Arial"/>
        <family val="2"/>
      </rPr>
      <t> Greece</t>
    </r>
  </si>
  <si>
    <r>
      <t>es</t>
    </r>
    <r>
      <rPr>
        <b/>
        <sz val="10"/>
        <color indexed="8"/>
        <rFont val="Arial"/>
        <family val="2"/>
      </rPr>
      <t> Spain</t>
    </r>
  </si>
  <si>
    <r>
      <t>fr</t>
    </r>
    <r>
      <rPr>
        <b/>
        <sz val="10"/>
        <color indexed="8"/>
        <rFont val="Arial"/>
        <family val="2"/>
      </rPr>
      <t> France</t>
    </r>
  </si>
  <si>
    <r>
      <t>it</t>
    </r>
    <r>
      <rPr>
        <b/>
        <sz val="10"/>
        <color indexed="8"/>
        <rFont val="Arial"/>
        <family val="2"/>
      </rPr>
      <t> Italy</t>
    </r>
  </si>
  <si>
    <r>
      <t>cy</t>
    </r>
    <r>
      <rPr>
        <b/>
        <sz val="10"/>
        <color indexed="8"/>
        <rFont val="Arial"/>
        <family val="2"/>
      </rPr>
      <t> Cyprus</t>
    </r>
  </si>
  <si>
    <r>
      <t>lv</t>
    </r>
    <r>
      <rPr>
        <b/>
        <sz val="10"/>
        <color indexed="8"/>
        <rFont val="Arial"/>
        <family val="2"/>
      </rPr>
      <t> Latvia</t>
    </r>
  </si>
  <si>
    <r>
      <t>lt</t>
    </r>
    <r>
      <rPr>
        <b/>
        <sz val="10"/>
        <color indexed="8"/>
        <rFont val="Arial"/>
        <family val="2"/>
      </rPr>
      <t> Lithuania</t>
    </r>
  </si>
  <si>
    <r>
      <t>lu</t>
    </r>
    <r>
      <rPr>
        <b/>
        <sz val="10"/>
        <color indexed="8"/>
        <rFont val="Arial"/>
        <family val="2"/>
      </rPr>
      <t xml:space="preserve"> Luxembourg </t>
    </r>
  </si>
  <si>
    <r>
      <t>hu</t>
    </r>
    <r>
      <rPr>
        <b/>
        <sz val="10"/>
        <color indexed="8"/>
        <rFont val="Arial"/>
        <family val="2"/>
      </rPr>
      <t> Hungary</t>
    </r>
  </si>
  <si>
    <r>
      <t>mt</t>
    </r>
    <r>
      <rPr>
        <b/>
        <sz val="10"/>
        <color indexed="8"/>
        <rFont val="Arial"/>
        <family val="2"/>
      </rPr>
      <t> Malta</t>
    </r>
  </si>
  <si>
    <r>
      <t>nl</t>
    </r>
    <r>
      <rPr>
        <b/>
        <sz val="10"/>
        <color indexed="8"/>
        <rFont val="Arial"/>
        <family val="2"/>
      </rPr>
      <t> Netherlands</t>
    </r>
  </si>
  <si>
    <r>
      <t>at</t>
    </r>
    <r>
      <rPr>
        <b/>
        <sz val="10"/>
        <color indexed="8"/>
        <rFont val="Arial"/>
        <family val="2"/>
      </rPr>
      <t> Austria</t>
    </r>
  </si>
  <si>
    <r>
      <t>pl</t>
    </r>
    <r>
      <rPr>
        <b/>
        <sz val="10"/>
        <color indexed="8"/>
        <rFont val="Arial"/>
        <family val="2"/>
      </rPr>
      <t> Poland</t>
    </r>
  </si>
  <si>
    <r>
      <t>pt</t>
    </r>
    <r>
      <rPr>
        <b/>
        <sz val="10"/>
        <color indexed="8"/>
        <rFont val="Arial"/>
        <family val="2"/>
      </rPr>
      <t> Portugal</t>
    </r>
  </si>
  <si>
    <r>
      <t>ro</t>
    </r>
    <r>
      <rPr>
        <b/>
        <sz val="10"/>
        <color indexed="8"/>
        <rFont val="Arial"/>
        <family val="2"/>
      </rPr>
      <t> Romania</t>
    </r>
  </si>
  <si>
    <r>
      <t>si</t>
    </r>
    <r>
      <rPr>
        <b/>
        <sz val="10"/>
        <color indexed="8"/>
        <rFont val="Arial"/>
        <family val="2"/>
      </rPr>
      <t> Slovenia</t>
    </r>
  </si>
  <si>
    <r>
      <t>sk</t>
    </r>
    <r>
      <rPr>
        <b/>
        <sz val="10"/>
        <color indexed="8"/>
        <rFont val="Arial"/>
        <family val="2"/>
      </rPr>
      <t> Slovakia</t>
    </r>
  </si>
  <si>
    <r>
      <t>fi</t>
    </r>
    <r>
      <rPr>
        <b/>
        <sz val="10"/>
        <color indexed="8"/>
        <rFont val="Arial"/>
        <family val="2"/>
      </rPr>
      <t> Finland</t>
    </r>
  </si>
  <si>
    <r>
      <t>se</t>
    </r>
    <r>
      <rPr>
        <b/>
        <sz val="10"/>
        <color indexed="8"/>
        <rFont val="Arial"/>
        <family val="2"/>
      </rPr>
      <t> Sweden</t>
    </r>
  </si>
  <si>
    <r>
      <t>uk</t>
    </r>
    <r>
      <rPr>
        <b/>
        <sz val="10"/>
        <color indexed="8"/>
        <rFont val="Arial"/>
        <family val="2"/>
      </rPr>
      <t> United Kingdom</t>
    </r>
  </si>
  <si>
    <r>
      <t>tr</t>
    </r>
    <r>
      <rPr>
        <b/>
        <sz val="10"/>
        <color indexed="8"/>
        <rFont val="Arial"/>
        <family val="2"/>
      </rPr>
      <t> Turkey</t>
    </r>
  </si>
  <si>
    <r>
      <t>is</t>
    </r>
    <r>
      <rPr>
        <b/>
        <sz val="10"/>
        <color indexed="8"/>
        <rFont val="Arial"/>
        <family val="2"/>
      </rPr>
      <t> Iceland</t>
    </r>
  </si>
  <si>
    <r>
      <t>no</t>
    </r>
    <r>
      <rPr>
        <b/>
        <sz val="10"/>
        <color indexed="8"/>
        <rFont val="Arial"/>
        <family val="2"/>
      </rPr>
      <t> Norway</t>
    </r>
  </si>
  <si>
    <r>
      <t>ch</t>
    </r>
    <r>
      <rPr>
        <b/>
        <sz val="10"/>
        <color indexed="8"/>
        <rFont val="Arial"/>
        <family val="2"/>
      </rPr>
      <t> Switzerland</t>
    </r>
  </si>
  <si>
    <t>90-2010 (%/year)</t>
  </si>
  <si>
    <t>Total primary energy consumption by energy sources in 2010, EU-27</t>
  </si>
  <si>
    <r>
      <t>si</t>
    </r>
    <r>
      <rPr>
        <b/>
        <sz val="8"/>
        <color rgb="FFFF0000"/>
        <rFont val="Arial"/>
        <family val="2"/>
      </rPr>
      <t> Slovenia</t>
    </r>
  </si>
  <si>
    <r>
      <t>bg</t>
    </r>
    <r>
      <rPr>
        <b/>
        <sz val="8"/>
        <color rgb="FFFF0000"/>
        <rFont val="Arial"/>
        <family val="2"/>
      </rPr>
      <t> Bulgaria</t>
    </r>
  </si>
  <si>
    <r>
      <t>gr</t>
    </r>
    <r>
      <rPr>
        <b/>
        <sz val="8"/>
        <color rgb="FFFF0000"/>
        <rFont val="Arial"/>
        <family val="2"/>
      </rPr>
      <t> Greece</t>
    </r>
  </si>
  <si>
    <t>ENER29_ENERDATA_july 2012</t>
  </si>
  <si>
    <t>03/07 : Diana should confirm if we have to use IEA data or not (IEA data are provided by IEA)</t>
  </si>
  <si>
    <t>Detail for biomass &amp; wastes</t>
  </si>
  <si>
    <t>contribution 2010 to GIEC</t>
  </si>
  <si>
    <t>Revision following comments fr om Anca + IEA data 2010</t>
  </si>
  <si>
    <t>JMP</t>
  </si>
  <si>
    <t>QA SHEET 2012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</si>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</sst>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_€_-;\-* #,##0.00\ _€_-;_-* &quot;-&quot;??\ _€_-;_-@_-"/>
    <numFmt numFmtId="165" formatCode="0.0%"/>
    <numFmt numFmtId="166" formatCode="#,##0.0"/>
    <numFmt numFmtId="167" formatCode="0.0"/>
    <numFmt numFmtId="168" formatCode="#0"/>
    <numFmt numFmtId="169" formatCode="dd\.mm\.yy"/>
    <numFmt numFmtId="170" formatCode="_(* #,##0_);_(* \(#,##0\);_(* &quot;-&quot;_);_(@_)"/>
    <numFmt numFmtId="171" formatCode="_(&quot;$&quot;* #,##0_);_(&quot;$&quot;* \(#,##0\);_(&quot;$&quot;* &quot;-&quot;_);_(@_)"/>
    <numFmt numFmtId="172" formatCode="_-[$€]* #,##0.00_-;\-[$€]* #,##0.00_-;_-[$€]* &quot;-&quot;??_-;_-@_-"/>
    <numFmt numFmtId="173" formatCode="_-* #,##0_-;\-* #,##0_-;_-* &quot;-&quot;??_-;_-@_-"/>
  </numFmts>
  <fonts count="59" x14ac:knownFonts="1">
    <font>
      <sz val="10"/>
      <name val="Arial"/>
    </font>
    <font>
      <sz val="10"/>
      <name val="Arial"/>
      <family val="2"/>
    </font>
    <font>
      <b/>
      <sz val="14"/>
      <color indexed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sz val="9"/>
      <name val="Times New Roman"/>
      <family val="1"/>
    </font>
    <font>
      <sz val="10"/>
      <name val="Trebuchet MS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2"/>
      <color indexed="12"/>
      <name val="Arial"/>
      <family val="2"/>
    </font>
    <font>
      <b/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i/>
      <sz val="9"/>
      <color indexed="10"/>
      <name val="Arial"/>
      <family val="2"/>
    </font>
    <font>
      <b/>
      <sz val="8"/>
      <name val="Verdana"/>
      <family val="2"/>
    </font>
    <font>
      <b/>
      <sz val="12"/>
      <color indexed="10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0"/>
      <name val="Times New Roman"/>
      <family val="1"/>
    </font>
    <font>
      <b/>
      <i/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8"/>
      <color rgb="FF0070C0"/>
      <name val="Arial"/>
      <family val="2"/>
    </font>
    <font>
      <sz val="10"/>
      <color rgb="FF0070C0"/>
      <name val="Arial"/>
      <family val="2"/>
    </font>
    <font>
      <sz val="8"/>
      <color rgb="FFFF0000"/>
      <name val="Verdana"/>
      <family val="2"/>
    </font>
    <font>
      <sz val="8"/>
      <color theme="1"/>
      <name val="Verdana"/>
      <family val="2"/>
    </font>
    <font>
      <sz val="9"/>
      <color rgb="FF000000"/>
      <name val="Arial Narrow"/>
      <family val="2"/>
    </font>
    <font>
      <sz val="11"/>
      <name val="Arial"/>
      <family val="2"/>
    </font>
    <font>
      <b/>
      <sz val="9"/>
      <color rgb="FF0070C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9"/>
      <name val="Calibri"/>
      <family val="2"/>
      <scheme val="minor"/>
    </font>
    <font>
      <b/>
      <sz val="10"/>
      <color indexed="8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EE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12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 style="thick">
        <color indexed="31"/>
      </top>
      <bottom/>
      <diagonal/>
    </border>
    <border>
      <left style="thick">
        <color indexed="9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9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1" fillId="0" borderId="0"/>
    <xf numFmtId="0" fontId="1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1" fillId="0" borderId="0"/>
    <xf numFmtId="4" fontId="15" fillId="0" borderId="1" applyFill="0" applyBorder="0" applyProtection="0">
      <alignment horizontal="right" vertical="center"/>
    </xf>
    <xf numFmtId="0" fontId="35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6" fillId="0" borderId="0"/>
    <xf numFmtId="0" fontId="50" fillId="0" borderId="0"/>
    <xf numFmtId="164" fontId="58" fillId="0" borderId="0" applyFont="0" applyFill="0" applyBorder="0" applyAlignment="0" applyProtection="0"/>
  </cellStyleXfs>
  <cellXfs count="514">
    <xf numFmtId="0" fontId="0" fillId="0" borderId="0" xfId="0"/>
    <xf numFmtId="0" fontId="0" fillId="2" borderId="2" xfId="0" applyFill="1" applyBorder="1" applyAlignment="1"/>
    <xf numFmtId="0" fontId="3" fillId="2" borderId="3" xfId="0" applyFont="1" applyFill="1" applyBorder="1" applyAlignment="1"/>
    <xf numFmtId="0" fontId="0" fillId="2" borderId="0" xfId="0" applyFill="1" applyAlignment="1"/>
    <xf numFmtId="0" fontId="0" fillId="2" borderId="4" xfId="0" applyFill="1" applyBorder="1" applyAlignment="1"/>
    <xf numFmtId="0" fontId="0" fillId="2" borderId="0" xfId="0" applyFill="1" applyBorder="1" applyAlignment="1"/>
    <xf numFmtId="0" fontId="4" fillId="2" borderId="4" xfId="0" applyFont="1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6" fillId="2" borderId="2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4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5" fillId="3" borderId="4" xfId="0" applyFont="1" applyFill="1" applyBorder="1" applyAlignment="1">
      <alignment horizontal="right" vertical="top" wrapText="1"/>
    </xf>
    <xf numFmtId="0" fontId="7" fillId="3" borderId="0" xfId="0" applyFont="1" applyFill="1" applyAlignment="1">
      <alignment horizontal="center" vertical="top" wrapText="1"/>
    </xf>
    <xf numFmtId="0" fontId="5" fillId="4" borderId="4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right"/>
    </xf>
    <xf numFmtId="0" fontId="6" fillId="4" borderId="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0" fillId="2" borderId="8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0" xfId="0" applyFill="1"/>
    <xf numFmtId="0" fontId="0" fillId="0" borderId="0" xfId="0" applyFill="1"/>
    <xf numFmtId="0" fontId="11" fillId="0" borderId="0" xfId="0" applyFont="1" applyFill="1" applyBorder="1"/>
    <xf numFmtId="165" fontId="0" fillId="0" borderId="0" xfId="18" applyNumberFormat="1" applyFont="1"/>
    <xf numFmtId="165" fontId="0" fillId="0" borderId="0" xfId="0" applyNumberFormat="1"/>
    <xf numFmtId="0" fontId="12" fillId="0" borderId="0" xfId="0" applyFont="1"/>
    <xf numFmtId="0" fontId="11" fillId="0" borderId="0" xfId="0" applyFont="1" applyFill="1"/>
    <xf numFmtId="0" fontId="13" fillId="0" borderId="0" xfId="0" applyFont="1" applyFill="1" applyAlignment="1">
      <alignment horizontal="left"/>
    </xf>
    <xf numFmtId="3" fontId="0" fillId="0" borderId="0" xfId="0" applyNumberFormat="1"/>
    <xf numFmtId="0" fontId="0" fillId="4" borderId="0" xfId="0" applyFill="1"/>
    <xf numFmtId="0" fontId="12" fillId="4" borderId="0" xfId="0" applyFont="1" applyFill="1"/>
    <xf numFmtId="0" fontId="0" fillId="0" borderId="0" xfId="0" applyBorder="1"/>
    <xf numFmtId="165" fontId="0" fillId="0" borderId="0" xfId="0" applyNumberFormat="1" applyBorder="1"/>
    <xf numFmtId="0" fontId="0" fillId="0" borderId="10" xfId="0" applyBorder="1"/>
    <xf numFmtId="165" fontId="0" fillId="0" borderId="11" xfId="0" applyNumberFormat="1" applyBorder="1"/>
    <xf numFmtId="165" fontId="0" fillId="0" borderId="12" xfId="0" applyNumberFormat="1" applyBorder="1"/>
    <xf numFmtId="0" fontId="0" fillId="0" borderId="13" xfId="0" applyBorder="1"/>
    <xf numFmtId="165" fontId="0" fillId="0" borderId="14" xfId="0" applyNumberFormat="1" applyBorder="1"/>
    <xf numFmtId="0" fontId="0" fillId="0" borderId="15" xfId="0" applyBorder="1"/>
    <xf numFmtId="0" fontId="0" fillId="0" borderId="16" xfId="0" applyBorder="1"/>
    <xf numFmtId="165" fontId="0" fillId="0" borderId="17" xfId="0" applyNumberFormat="1" applyBorder="1"/>
    <xf numFmtId="0" fontId="0" fillId="0" borderId="18" xfId="0" applyBorder="1"/>
    <xf numFmtId="0" fontId="0" fillId="0" borderId="19" xfId="0" applyBorder="1"/>
    <xf numFmtId="165" fontId="0" fillId="0" borderId="20" xfId="0" applyNumberFormat="1" applyBorder="1"/>
    <xf numFmtId="0" fontId="0" fillId="0" borderId="11" xfId="0" applyBorder="1"/>
    <xf numFmtId="165" fontId="0" fillId="0" borderId="16" xfId="0" applyNumberFormat="1" applyBorder="1"/>
    <xf numFmtId="165" fontId="0" fillId="0" borderId="20" xfId="18" applyNumberFormat="1" applyFont="1" applyBorder="1"/>
    <xf numFmtId="1" fontId="0" fillId="0" borderId="0" xfId="0" applyNumberFormat="1"/>
    <xf numFmtId="0" fontId="12" fillId="0" borderId="0" xfId="0" applyFont="1" applyAlignment="1">
      <alignment horizontal="left"/>
    </xf>
    <xf numFmtId="165" fontId="0" fillId="0" borderId="0" xfId="18" applyNumberFormat="1" applyFont="1" applyBorder="1"/>
    <xf numFmtId="0" fontId="0" fillId="0" borderId="2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18" xfId="0" applyFill="1" applyBorder="1"/>
    <xf numFmtId="0" fontId="0" fillId="0" borderId="19" xfId="0" applyFill="1" applyBorder="1"/>
    <xf numFmtId="165" fontId="0" fillId="0" borderId="19" xfId="0" applyNumberFormat="1" applyFill="1" applyBorder="1"/>
    <xf numFmtId="165" fontId="0" fillId="0" borderId="19" xfId="18" applyNumberFormat="1" applyFont="1" applyFill="1" applyBorder="1"/>
    <xf numFmtId="165" fontId="0" fillId="0" borderId="11" xfId="18" applyNumberFormat="1" applyFont="1" applyBorder="1"/>
    <xf numFmtId="165" fontId="0" fillId="0" borderId="16" xfId="18" applyNumberFormat="1" applyFont="1" applyBorder="1"/>
    <xf numFmtId="165" fontId="0" fillId="0" borderId="19" xfId="18" applyNumberFormat="1" applyFont="1" applyBorder="1"/>
    <xf numFmtId="0" fontId="0" fillId="0" borderId="22" xfId="0" applyNumberFormat="1" applyFont="1" applyFill="1" applyBorder="1" applyAlignment="1"/>
    <xf numFmtId="0" fontId="0" fillId="0" borderId="0" xfId="0" applyNumberFormat="1" applyFont="1" applyFill="1" applyBorder="1" applyAlignment="1"/>
    <xf numFmtId="165" fontId="0" fillId="0" borderId="23" xfId="18" applyNumberFormat="1" applyFont="1" applyBorder="1"/>
    <xf numFmtId="165" fontId="0" fillId="0" borderId="24" xfId="18" applyNumberFormat="1" applyFont="1" applyBorder="1"/>
    <xf numFmtId="165" fontId="0" fillId="0" borderId="25" xfId="18" applyNumberFormat="1" applyFont="1" applyBorder="1"/>
    <xf numFmtId="0" fontId="37" fillId="0" borderId="0" xfId="0" applyFont="1"/>
    <xf numFmtId="0" fontId="2" fillId="0" borderId="0" xfId="0" applyNumberFormat="1" applyFont="1" applyFill="1" applyBorder="1" applyAlignment="1"/>
    <xf numFmtId="0" fontId="0" fillId="7" borderId="0" xfId="0" applyNumberFormat="1" applyFont="1" applyFill="1" applyBorder="1" applyAlignment="1"/>
    <xf numFmtId="0" fontId="0" fillId="5" borderId="21" xfId="0" applyNumberFormat="1" applyFont="1" applyFill="1" applyBorder="1" applyAlignment="1">
      <alignment horizontal="center"/>
    </xf>
    <xf numFmtId="0" fontId="0" fillId="5" borderId="21" xfId="0" applyNumberFormat="1" applyFont="1" applyFill="1" applyBorder="1" applyAlignment="1"/>
    <xf numFmtId="0" fontId="17" fillId="2" borderId="0" xfId="0" applyFont="1" applyFill="1" applyAlignment="1">
      <alignment horizontal="left"/>
    </xf>
    <xf numFmtId="168" fontId="38" fillId="2" borderId="21" xfId="0" applyNumberFormat="1" applyFont="1" applyFill="1" applyBorder="1" applyAlignment="1"/>
    <xf numFmtId="0" fontId="38" fillId="0" borderId="0" xfId="0" applyFont="1"/>
    <xf numFmtId="0" fontId="18" fillId="0" borderId="0" xfId="0" applyFont="1" applyFill="1" applyBorder="1"/>
    <xf numFmtId="0" fontId="0" fillId="2" borderId="0" xfId="0" applyFill="1" applyBorder="1"/>
    <xf numFmtId="0" fontId="2" fillId="7" borderId="0" xfId="0" applyNumberFormat="1" applyFont="1" applyFill="1" applyBorder="1" applyAlignment="1"/>
    <xf numFmtId="0" fontId="0" fillId="7" borderId="0" xfId="0" applyFill="1"/>
    <xf numFmtId="0" fontId="0" fillId="7" borderId="2" xfId="0" applyFill="1" applyBorder="1"/>
    <xf numFmtId="0" fontId="0" fillId="7" borderId="5" xfId="0" applyFill="1" applyBorder="1"/>
    <xf numFmtId="0" fontId="0" fillId="7" borderId="0" xfId="0" applyFill="1" applyBorder="1"/>
    <xf numFmtId="0" fontId="5" fillId="4" borderId="1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0" fillId="0" borderId="26" xfId="0" applyNumberFormat="1" applyFont="1" applyFill="1" applyBorder="1" applyAlignment="1"/>
    <xf numFmtId="0" fontId="0" fillId="0" borderId="27" xfId="0" applyNumberFormat="1" applyFont="1" applyFill="1" applyBorder="1" applyAlignment="1"/>
    <xf numFmtId="1" fontId="0" fillId="0" borderId="1" xfId="18" applyNumberFormat="1" applyFont="1" applyBorder="1"/>
    <xf numFmtId="1" fontId="0" fillId="0" borderId="1" xfId="0" applyNumberFormat="1" applyFont="1" applyFill="1" applyBorder="1" applyAlignment="1"/>
    <xf numFmtId="0" fontId="6" fillId="4" borderId="1" xfId="0" applyFont="1" applyFill="1" applyBorder="1" applyAlignment="1">
      <alignment horizontal="left" vertical="top" wrapText="1"/>
    </xf>
    <xf numFmtId="0" fontId="0" fillId="0" borderId="1" xfId="0" applyBorder="1"/>
    <xf numFmtId="0" fontId="39" fillId="2" borderId="1" xfId="0" applyFont="1" applyFill="1" applyBorder="1" applyAlignment="1"/>
    <xf numFmtId="0" fontId="40" fillId="0" borderId="1" xfId="0" applyNumberFormat="1" applyFont="1" applyFill="1" applyBorder="1" applyAlignment="1"/>
    <xf numFmtId="0" fontId="0" fillId="0" borderId="28" xfId="0" applyNumberFormat="1" applyFont="1" applyFill="1" applyBorder="1" applyAlignment="1"/>
    <xf numFmtId="0" fontId="14" fillId="0" borderId="0" xfId="0" applyFont="1" applyBorder="1" applyAlignment="1">
      <alignment horizontal="left" vertical="center"/>
    </xf>
    <xf numFmtId="0" fontId="0" fillId="0" borderId="0" xfId="0" applyAlignment="1"/>
    <xf numFmtId="0" fontId="3" fillId="0" borderId="0" xfId="0" applyFont="1"/>
    <xf numFmtId="0" fontId="3" fillId="0" borderId="0" xfId="0" applyFont="1" applyFill="1" applyBorder="1"/>
    <xf numFmtId="165" fontId="3" fillId="0" borderId="0" xfId="18" applyNumberFormat="1" applyFont="1" applyFill="1" applyBorder="1" applyAlignment="1"/>
    <xf numFmtId="9" fontId="3" fillId="0" borderId="0" xfId="18" applyFont="1" applyFill="1" applyBorder="1" applyAlignment="1"/>
    <xf numFmtId="165" fontId="3" fillId="0" borderId="14" xfId="18" applyNumberFormat="1" applyFont="1" applyFill="1" applyBorder="1" applyAlignment="1"/>
    <xf numFmtId="165" fontId="3" fillId="0" borderId="16" xfId="18" applyNumberFormat="1" applyFont="1" applyFill="1" applyBorder="1" applyAlignment="1"/>
    <xf numFmtId="165" fontId="3" fillId="0" borderId="17" xfId="18" applyNumberFormat="1" applyFont="1" applyFill="1" applyBorder="1" applyAlignment="1"/>
    <xf numFmtId="0" fontId="12" fillId="0" borderId="10" xfId="0" applyFont="1" applyBorder="1"/>
    <xf numFmtId="0" fontId="11" fillId="0" borderId="13" xfId="0" applyFont="1" applyFill="1" applyBorder="1"/>
    <xf numFmtId="0" fontId="11" fillId="0" borderId="15" xfId="0" applyFont="1" applyFill="1" applyBorder="1"/>
    <xf numFmtId="0" fontId="41" fillId="0" borderId="0" xfId="0" applyFont="1"/>
    <xf numFmtId="0" fontId="41" fillId="0" borderId="0" xfId="0" applyFont="1" applyBorder="1" applyAlignment="1">
      <alignment horizontal="left" vertical="center"/>
    </xf>
    <xf numFmtId="0" fontId="20" fillId="8" borderId="29" xfId="0" applyFont="1" applyFill="1" applyBorder="1" applyAlignment="1">
      <alignment horizontal="center" wrapText="1"/>
    </xf>
    <xf numFmtId="0" fontId="21" fillId="0" borderId="0" xfId="0" applyFont="1"/>
    <xf numFmtId="0" fontId="20" fillId="8" borderId="30" xfId="0" applyFont="1" applyFill="1" applyBorder="1" applyAlignment="1">
      <alignment wrapText="1"/>
    </xf>
    <xf numFmtId="0" fontId="20" fillId="8" borderId="0" xfId="0" applyFont="1" applyFill="1" applyBorder="1" applyAlignment="1">
      <alignment horizontal="center" wrapText="1"/>
    </xf>
    <xf numFmtId="0" fontId="20" fillId="8" borderId="31" xfId="0" applyFont="1" applyFill="1" applyBorder="1" applyAlignment="1">
      <alignment horizontal="center" vertical="top" wrapText="1"/>
    </xf>
    <xf numFmtId="0" fontId="20" fillId="8" borderId="32" xfId="0" applyFont="1" applyFill="1" applyBorder="1" applyAlignment="1">
      <alignment wrapText="1"/>
    </xf>
    <xf numFmtId="0" fontId="11" fillId="5" borderId="21" xfId="0" applyNumberFormat="1" applyFont="1" applyFill="1" applyBorder="1" applyAlignment="1"/>
    <xf numFmtId="0" fontId="42" fillId="8" borderId="33" xfId="0" applyFont="1" applyFill="1" applyBorder="1" applyAlignment="1">
      <alignment horizontal="center" vertical="top" wrapText="1"/>
    </xf>
    <xf numFmtId="0" fontId="42" fillId="8" borderId="11" xfId="0" applyFont="1" applyFill="1" applyBorder="1" applyAlignment="1">
      <alignment horizontal="center" vertical="top" wrapText="1"/>
    </xf>
    <xf numFmtId="0" fontId="42" fillId="8" borderId="34" xfId="0" applyFont="1" applyFill="1" applyBorder="1" applyAlignment="1">
      <alignment horizontal="center" vertical="top" wrapText="1"/>
    </xf>
    <xf numFmtId="0" fontId="42" fillId="8" borderId="35" xfId="0" applyFont="1" applyFill="1" applyBorder="1" applyAlignment="1">
      <alignment horizontal="right" vertical="top" wrapText="1"/>
    </xf>
    <xf numFmtId="165" fontId="20" fillId="8" borderId="29" xfId="0" applyNumberFormat="1" applyFont="1" applyFill="1" applyBorder="1" applyAlignment="1">
      <alignment horizontal="center" wrapText="1"/>
    </xf>
    <xf numFmtId="165" fontId="20" fillId="8" borderId="0" xfId="0" applyNumberFormat="1" applyFont="1" applyFill="1" applyBorder="1" applyAlignment="1">
      <alignment horizontal="center" wrapText="1"/>
    </xf>
    <xf numFmtId="165" fontId="20" fillId="8" borderId="31" xfId="0" applyNumberFormat="1" applyFont="1" applyFill="1" applyBorder="1" applyAlignment="1">
      <alignment horizontal="center" vertical="top" wrapText="1"/>
    </xf>
    <xf numFmtId="165" fontId="20" fillId="8" borderId="36" xfId="0" applyNumberFormat="1" applyFont="1" applyFill="1" applyBorder="1" applyAlignment="1">
      <alignment horizontal="center" wrapText="1"/>
    </xf>
    <xf numFmtId="165" fontId="20" fillId="8" borderId="16" xfId="0" applyNumberFormat="1" applyFont="1" applyFill="1" applyBorder="1" applyAlignment="1">
      <alignment horizontal="center" wrapText="1"/>
    </xf>
    <xf numFmtId="165" fontId="20" fillId="8" borderId="37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11" fillId="0" borderId="10" xfId="0" applyFont="1" applyBorder="1"/>
    <xf numFmtId="0" fontId="11" fillId="0" borderId="13" xfId="0" applyFont="1" applyBorder="1"/>
    <xf numFmtId="0" fontId="22" fillId="0" borderId="0" xfId="0" applyFont="1"/>
    <xf numFmtId="0" fontId="23" fillId="6" borderId="0" xfId="0" applyFont="1" applyFill="1"/>
    <xf numFmtId="0" fontId="24" fillId="6" borderId="0" xfId="0" applyFont="1" applyFill="1"/>
    <xf numFmtId="0" fontId="39" fillId="0" borderId="0" xfId="0" applyFont="1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right"/>
    </xf>
    <xf numFmtId="1" fontId="39" fillId="0" borderId="0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1" fontId="43" fillId="0" borderId="0" xfId="0" applyNumberFormat="1" applyFont="1" applyFill="1" applyBorder="1" applyAlignment="1">
      <alignment horizontal="right"/>
    </xf>
    <xf numFmtId="1" fontId="39" fillId="0" borderId="0" xfId="0" applyNumberFormat="1" applyFont="1" applyFill="1" applyBorder="1" applyAlignment="1"/>
    <xf numFmtId="1" fontId="12" fillId="0" borderId="0" xfId="0" applyNumberFormat="1" applyFont="1"/>
    <xf numFmtId="165" fontId="0" fillId="0" borderId="12" xfId="18" applyNumberFormat="1" applyFont="1" applyBorder="1"/>
    <xf numFmtId="165" fontId="0" fillId="0" borderId="14" xfId="18" applyNumberFormat="1" applyFont="1" applyBorder="1"/>
    <xf numFmtId="0" fontId="12" fillId="0" borderId="0" xfId="0" applyFont="1" applyFill="1" applyBorder="1"/>
    <xf numFmtId="0" fontId="39" fillId="0" borderId="10" xfId="0" applyFont="1" applyFill="1" applyBorder="1" applyAlignment="1">
      <alignment horizontal="left"/>
    </xf>
    <xf numFmtId="0" fontId="39" fillId="0" borderId="13" xfId="0" applyFont="1" applyFill="1" applyBorder="1" applyAlignment="1">
      <alignment horizontal="left"/>
    </xf>
    <xf numFmtId="0" fontId="39" fillId="0" borderId="15" xfId="0" applyFont="1" applyFill="1" applyBorder="1" applyAlignment="1">
      <alignment horizontal="left"/>
    </xf>
    <xf numFmtId="0" fontId="11" fillId="0" borderId="18" xfId="0" applyFont="1" applyBorder="1"/>
    <xf numFmtId="0" fontId="0" fillId="7" borderId="14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5" fontId="3" fillId="0" borderId="0" xfId="18" applyNumberFormat="1" applyFont="1"/>
    <xf numFmtId="0" fontId="3" fillId="0" borderId="0" xfId="0" applyFont="1" applyFill="1"/>
    <xf numFmtId="0" fontId="0" fillId="10" borderId="0" xfId="0" applyFill="1"/>
    <xf numFmtId="0" fontId="6" fillId="10" borderId="0" xfId="0" applyFont="1" applyFill="1" applyBorder="1" applyAlignment="1">
      <alignment horizontal="left" vertical="top" wrapText="1"/>
    </xf>
    <xf numFmtId="165" fontId="26" fillId="10" borderId="0" xfId="18" applyNumberFormat="1" applyFont="1" applyFill="1"/>
    <xf numFmtId="0" fontId="42" fillId="7" borderId="24" xfId="0" applyFont="1" applyFill="1" applyBorder="1" applyAlignment="1">
      <alignment wrapText="1"/>
    </xf>
    <xf numFmtId="0" fontId="42" fillId="7" borderId="24" xfId="0" applyFont="1" applyFill="1" applyBorder="1" applyAlignment="1">
      <alignment horizontal="right" vertical="top" wrapText="1"/>
    </xf>
    <xf numFmtId="165" fontId="42" fillId="7" borderId="24" xfId="0" applyNumberFormat="1" applyFont="1" applyFill="1" applyBorder="1" applyAlignment="1">
      <alignment horizontal="center" vertical="top" wrapText="1"/>
    </xf>
    <xf numFmtId="0" fontId="42" fillId="8" borderId="41" xfId="0" applyFont="1" applyFill="1" applyBorder="1" applyAlignment="1">
      <alignment horizontal="right" vertical="top" wrapText="1"/>
    </xf>
    <xf numFmtId="0" fontId="42" fillId="8" borderId="41" xfId="0" applyFont="1" applyFill="1" applyBorder="1" applyAlignment="1">
      <alignment horizontal="center" vertical="top" wrapText="1"/>
    </xf>
    <xf numFmtId="0" fontId="11" fillId="0" borderId="20" xfId="0" applyFont="1" applyBorder="1" applyAlignment="1">
      <alignment horizontal="center"/>
    </xf>
    <xf numFmtId="0" fontId="20" fillId="7" borderId="0" xfId="0" applyFont="1" applyFill="1" applyBorder="1" applyAlignment="1"/>
    <xf numFmtId="0" fontId="44" fillId="0" borderId="0" xfId="0" applyFont="1"/>
    <xf numFmtId="9" fontId="0" fillId="7" borderId="14" xfId="0" applyNumberFormat="1" applyFill="1" applyBorder="1" applyAlignment="1">
      <alignment horizontal="center"/>
    </xf>
    <xf numFmtId="165" fontId="3" fillId="0" borderId="15" xfId="18" applyNumberFormat="1" applyFont="1" applyFill="1" applyBorder="1" applyAlignment="1"/>
    <xf numFmtId="0" fontId="6" fillId="4" borderId="0" xfId="0" applyFont="1" applyFill="1" applyBorder="1" applyAlignment="1">
      <alignment horizontal="left" vertical="top" wrapText="1"/>
    </xf>
    <xf numFmtId="1" fontId="0" fillId="0" borderId="0" xfId="18" applyNumberFormat="1" applyFont="1"/>
    <xf numFmtId="9" fontId="0" fillId="0" borderId="0" xfId="18" applyFont="1"/>
    <xf numFmtId="165" fontId="38" fillId="0" borderId="0" xfId="18" applyNumberFormat="1" applyFont="1"/>
    <xf numFmtId="165" fontId="38" fillId="0" borderId="0" xfId="0" applyNumberFormat="1" applyFont="1"/>
    <xf numFmtId="165" fontId="3" fillId="0" borderId="13" xfId="18" applyNumberFormat="1" applyFont="1" applyFill="1" applyBorder="1" applyAlignment="1"/>
    <xf numFmtId="0" fontId="1" fillId="0" borderId="0" xfId="0" applyFont="1"/>
    <xf numFmtId="9" fontId="0" fillId="0" borderId="0" xfId="0" applyNumberFormat="1"/>
    <xf numFmtId="165" fontId="42" fillId="9" borderId="11" xfId="18" applyNumberFormat="1" applyFont="1" applyFill="1" applyBorder="1" applyAlignment="1">
      <alignment horizontal="center" wrapText="1"/>
    </xf>
    <xf numFmtId="165" fontId="42" fillId="9" borderId="0" xfId="18" applyNumberFormat="1" applyFont="1" applyFill="1" applyBorder="1" applyAlignment="1">
      <alignment horizontal="center" wrapText="1"/>
    </xf>
    <xf numFmtId="165" fontId="42" fillId="9" borderId="16" xfId="18" applyNumberFormat="1" applyFont="1" applyFill="1" applyBorder="1" applyAlignment="1">
      <alignment horizontal="center" wrapText="1"/>
    </xf>
    <xf numFmtId="1" fontId="0" fillId="0" borderId="0" xfId="18" applyNumberFormat="1" applyFont="1" applyBorder="1"/>
    <xf numFmtId="0" fontId="39" fillId="2" borderId="0" xfId="0" applyFont="1" applyFill="1" applyBorder="1" applyAlignment="1"/>
    <xf numFmtId="169" fontId="26" fillId="0" borderId="0" xfId="9" applyNumberFormat="1" applyFont="1" applyFill="1" applyBorder="1" applyAlignment="1"/>
    <xf numFmtId="0" fontId="26" fillId="0" borderId="0" xfId="9" applyNumberFormat="1" applyFont="1" applyFill="1" applyBorder="1" applyAlignment="1"/>
    <xf numFmtId="0" fontId="0" fillId="5" borderId="21" xfId="0" applyNumberFormat="1" applyFont="1" applyFill="1" applyBorder="1" applyAlignment="1">
      <alignment horizontal="center" vertical="center"/>
    </xf>
    <xf numFmtId="0" fontId="1" fillId="0" borderId="0" xfId="11" applyNumberFormat="1" applyFont="1" applyFill="1" applyBorder="1" applyAlignment="1"/>
    <xf numFmtId="3" fontId="20" fillId="0" borderId="21" xfId="11" applyNumberFormat="1" applyFont="1" applyFill="1" applyBorder="1" applyAlignment="1"/>
    <xf numFmtId="0" fontId="20" fillId="2" borderId="21" xfId="0" applyNumberFormat="1" applyFont="1" applyFill="1" applyBorder="1" applyAlignment="1"/>
    <xf numFmtId="1" fontId="20" fillId="2" borderId="21" xfId="0" applyNumberFormat="1" applyFont="1" applyFill="1" applyBorder="1" applyAlignment="1"/>
    <xf numFmtId="0" fontId="1" fillId="5" borderId="21" xfId="11" applyNumberFormat="1" applyFont="1" applyFill="1" applyBorder="1" applyAlignment="1"/>
    <xf numFmtId="0" fontId="20" fillId="0" borderId="1" xfId="0" applyNumberFormat="1" applyFont="1" applyFill="1" applyBorder="1" applyAlignment="1"/>
    <xf numFmtId="0" fontId="1" fillId="5" borderId="21" xfId="11" applyNumberFormat="1" applyFont="1" applyFill="1" applyBorder="1" applyAlignment="1">
      <alignment horizontal="center"/>
    </xf>
    <xf numFmtId="3" fontId="0" fillId="0" borderId="28" xfId="0" applyNumberFormat="1" applyFont="1" applyFill="1" applyBorder="1" applyAlignment="1"/>
    <xf numFmtId="0" fontId="1" fillId="5" borderId="21" xfId="10" applyNumberFormat="1" applyFont="1" applyFill="1" applyBorder="1" applyAlignment="1"/>
    <xf numFmtId="0" fontId="27" fillId="0" borderId="0" xfId="9" applyFill="1"/>
    <xf numFmtId="0" fontId="27" fillId="0" borderId="0" xfId="9"/>
    <xf numFmtId="0" fontId="26" fillId="5" borderId="21" xfId="9" applyNumberFormat="1" applyFont="1" applyFill="1" applyBorder="1" applyAlignment="1"/>
    <xf numFmtId="0" fontId="26" fillId="5" borderId="21" xfId="9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right"/>
    </xf>
    <xf numFmtId="1" fontId="20" fillId="0" borderId="1" xfId="0" applyNumberFormat="1" applyFont="1" applyFill="1" applyBorder="1" applyAlignment="1"/>
    <xf numFmtId="1" fontId="20" fillId="0" borderId="1" xfId="18" applyNumberFormat="1" applyFont="1" applyBorder="1"/>
    <xf numFmtId="0" fontId="29" fillId="0" borderId="1" xfId="0" applyNumberFormat="1" applyFont="1" applyFill="1" applyBorder="1" applyAlignment="1"/>
    <xf numFmtId="0" fontId="20" fillId="0" borderId="1" xfId="0" applyFont="1" applyBorder="1"/>
    <xf numFmtId="0" fontId="20" fillId="0" borderId="0" xfId="0" applyFont="1" applyBorder="1"/>
    <xf numFmtId="0" fontId="1" fillId="5" borderId="21" xfId="1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right"/>
    </xf>
    <xf numFmtId="0" fontId="20" fillId="0" borderId="0" xfId="0" applyFont="1"/>
    <xf numFmtId="1" fontId="20" fillId="0" borderId="40" xfId="18" applyNumberFormat="1" applyFont="1" applyBorder="1"/>
    <xf numFmtId="1" fontId="20" fillId="0" borderId="0" xfId="18" applyNumberFormat="1" applyFont="1" applyBorder="1"/>
    <xf numFmtId="168" fontId="20" fillId="0" borderId="21" xfId="0" applyNumberFormat="1" applyFont="1" applyFill="1" applyBorder="1" applyAlignment="1"/>
    <xf numFmtId="2" fontId="20" fillId="0" borderId="21" xfId="0" applyNumberFormat="1" applyFont="1" applyFill="1" applyBorder="1" applyAlignment="1">
      <alignment horizontal="right"/>
    </xf>
    <xf numFmtId="2" fontId="20" fillId="0" borderId="0" xfId="0" applyNumberFormat="1" applyFont="1" applyFill="1" applyBorder="1" applyAlignment="1">
      <alignment horizontal="right"/>
    </xf>
    <xf numFmtId="0" fontId="1" fillId="5" borderId="22" xfId="11" applyNumberFormat="1" applyFont="1" applyFill="1" applyBorder="1" applyAlignment="1">
      <alignment horizontal="center"/>
    </xf>
    <xf numFmtId="0" fontId="1" fillId="0" borderId="1" xfId="1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0" fillId="5" borderId="22" xfId="0" applyNumberFormat="1" applyFont="1" applyFill="1" applyBorder="1" applyAlignment="1">
      <alignment horizontal="center" vertical="center"/>
    </xf>
    <xf numFmtId="0" fontId="12" fillId="0" borderId="18" xfId="0" applyFont="1" applyBorder="1"/>
    <xf numFmtId="0" fontId="26" fillId="0" borderId="0" xfId="0" applyNumberFormat="1" applyFont="1" applyFill="1" applyBorder="1" applyAlignment="1"/>
    <xf numFmtId="0" fontId="26" fillId="5" borderId="21" xfId="0" applyNumberFormat="1" applyFont="1" applyFill="1" applyBorder="1" applyAlignment="1"/>
    <xf numFmtId="3" fontId="26" fillId="0" borderId="21" xfId="0" applyNumberFormat="1" applyFont="1" applyFill="1" applyBorder="1" applyAlignment="1"/>
    <xf numFmtId="167" fontId="39" fillId="0" borderId="0" xfId="0" applyNumberFormat="1" applyFont="1" applyFill="1" applyBorder="1" applyAlignment="1">
      <alignment horizontal="right"/>
    </xf>
    <xf numFmtId="165" fontId="42" fillId="7" borderId="42" xfId="0" applyNumberFormat="1" applyFont="1" applyFill="1" applyBorder="1" applyAlignment="1">
      <alignment horizontal="center" vertical="top" wrapText="1"/>
    </xf>
    <xf numFmtId="0" fontId="11" fillId="0" borderId="38" xfId="0" applyFont="1" applyBorder="1"/>
    <xf numFmtId="1" fontId="24" fillId="6" borderId="0" xfId="0" applyNumberFormat="1" applyFont="1" applyFill="1"/>
    <xf numFmtId="165" fontId="44" fillId="0" borderId="0" xfId="0" applyNumberFormat="1" applyFont="1"/>
    <xf numFmtId="0" fontId="9" fillId="0" borderId="0" xfId="0" applyFont="1" applyFill="1" applyAlignment="1">
      <alignment horizontal="left"/>
    </xf>
    <xf numFmtId="165" fontId="0" fillId="0" borderId="0" xfId="18" applyNumberFormat="1" applyFont="1" applyFill="1"/>
    <xf numFmtId="9" fontId="0" fillId="0" borderId="0" xfId="18" applyFont="1" applyFill="1"/>
    <xf numFmtId="0" fontId="3" fillId="0" borderId="1" xfId="0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right"/>
    </xf>
    <xf numFmtId="0" fontId="3" fillId="0" borderId="27" xfId="0" applyFont="1" applyFill="1" applyBorder="1" applyAlignment="1">
      <alignment horizontal="center" vertical="center"/>
    </xf>
    <xf numFmtId="0" fontId="10" fillId="0" borderId="0" xfId="0" applyFont="1" applyFill="1"/>
    <xf numFmtId="3" fontId="10" fillId="0" borderId="0" xfId="0" applyNumberFormat="1" applyFont="1" applyFill="1" applyAlignment="1">
      <alignment horizontal="right"/>
    </xf>
    <xf numFmtId="165" fontId="3" fillId="0" borderId="0" xfId="18" applyNumberFormat="1" applyFont="1" applyFill="1"/>
    <xf numFmtId="165" fontId="3" fillId="0" borderId="0" xfId="0" applyNumberFormat="1" applyFont="1" applyFill="1"/>
    <xf numFmtId="165" fontId="10" fillId="0" borderId="0" xfId="18" applyNumberFormat="1" applyFont="1" applyFill="1" applyAlignment="1">
      <alignment horizontal="right"/>
    </xf>
    <xf numFmtId="10" fontId="3" fillId="0" borderId="0" xfId="18" applyNumberFormat="1" applyFont="1" applyFill="1"/>
    <xf numFmtId="166" fontId="10" fillId="0" borderId="0" xfId="0" applyNumberFormat="1" applyFont="1" applyFill="1" applyAlignment="1">
      <alignment horizontal="right"/>
    </xf>
    <xf numFmtId="0" fontId="1" fillId="0" borderId="27" xfId="0" applyFont="1" applyBorder="1" applyAlignment="1">
      <alignment horizontal="center"/>
    </xf>
    <xf numFmtId="9" fontId="0" fillId="0" borderId="1" xfId="18" applyFont="1" applyBorder="1"/>
    <xf numFmtId="165" fontId="0" fillId="0" borderId="1" xfId="18" applyNumberFormat="1" applyFont="1" applyBorder="1"/>
    <xf numFmtId="0" fontId="1" fillId="0" borderId="1" xfId="0" applyFont="1" applyBorder="1"/>
    <xf numFmtId="0" fontId="1" fillId="5" borderId="43" xfId="11" applyNumberFormat="1" applyFont="1" applyFill="1" applyBorder="1" applyAlignment="1"/>
    <xf numFmtId="0" fontId="1" fillId="5" borderId="0" xfId="11" applyNumberFormat="1" applyFont="1" applyFill="1" applyBorder="1" applyAlignment="1"/>
    <xf numFmtId="167" fontId="0" fillId="0" borderId="0" xfId="18" applyNumberFormat="1" applyFont="1"/>
    <xf numFmtId="0" fontId="1" fillId="0" borderId="0" xfId="0" applyFont="1" applyFill="1"/>
    <xf numFmtId="0" fontId="30" fillId="0" borderId="0" xfId="17" applyFont="1"/>
    <xf numFmtId="0" fontId="31" fillId="0" borderId="0" xfId="17" applyFont="1"/>
    <xf numFmtId="0" fontId="32" fillId="0" borderId="0" xfId="17" applyFont="1"/>
    <xf numFmtId="0" fontId="30" fillId="0" borderId="10" xfId="17" applyFont="1" applyBorder="1"/>
    <xf numFmtId="0" fontId="32" fillId="0" borderId="11" xfId="17" applyFont="1" applyBorder="1"/>
    <xf numFmtId="0" fontId="32" fillId="0" borderId="12" xfId="17" applyFont="1" applyBorder="1"/>
    <xf numFmtId="0" fontId="32" fillId="0" borderId="13" xfId="17" applyFont="1" applyBorder="1"/>
    <xf numFmtId="0" fontId="32" fillId="0" borderId="0" xfId="17" applyFont="1" applyBorder="1" applyAlignment="1">
      <alignment horizontal="left"/>
    </xf>
    <xf numFmtId="0" fontId="33" fillId="0" borderId="14" xfId="17" applyFont="1" applyBorder="1"/>
    <xf numFmtId="0" fontId="0" fillId="0" borderId="12" xfId="0" applyBorder="1"/>
    <xf numFmtId="0" fontId="32" fillId="12" borderId="13" xfId="17" applyFont="1" applyFill="1" applyBorder="1"/>
    <xf numFmtId="0" fontId="32" fillId="0" borderId="0" xfId="17" applyFont="1" applyBorder="1"/>
    <xf numFmtId="0" fontId="0" fillId="0" borderId="14" xfId="0" applyBorder="1"/>
    <xf numFmtId="168" fontId="20" fillId="13" borderId="44" xfId="0" applyNumberFormat="1" applyFont="1" applyFill="1" applyBorder="1" applyAlignment="1">
      <alignment horizontal="right"/>
    </xf>
    <xf numFmtId="0" fontId="32" fillId="0" borderId="16" xfId="17" applyFont="1" applyBorder="1"/>
    <xf numFmtId="0" fontId="0" fillId="0" borderId="17" xfId="0" applyBorder="1"/>
    <xf numFmtId="0" fontId="47" fillId="0" borderId="13" xfId="17" applyFont="1" applyBorder="1"/>
    <xf numFmtId="14" fontId="32" fillId="0" borderId="0" xfId="17" applyNumberFormat="1" applyFont="1" applyBorder="1" applyAlignment="1">
      <alignment horizontal="left"/>
    </xf>
    <xf numFmtId="0" fontId="47" fillId="0" borderId="15" xfId="17" applyFont="1" applyBorder="1"/>
    <xf numFmtId="0" fontId="33" fillId="0" borderId="17" xfId="17" applyFont="1" applyBorder="1" applyAlignment="1">
      <alignment wrapText="1"/>
    </xf>
    <xf numFmtId="0" fontId="30" fillId="0" borderId="0" xfId="17" applyFont="1" applyBorder="1"/>
    <xf numFmtId="0" fontId="30" fillId="0" borderId="13" xfId="17" applyFont="1" applyBorder="1"/>
    <xf numFmtId="0" fontId="32" fillId="0" borderId="14" xfId="17" applyFont="1" applyBorder="1"/>
    <xf numFmtId="14" fontId="30" fillId="0" borderId="0" xfId="17" applyNumberFormat="1" applyFont="1" applyBorder="1"/>
    <xf numFmtId="14" fontId="32" fillId="0" borderId="0" xfId="17" applyNumberFormat="1" applyFont="1" applyBorder="1" applyAlignment="1">
      <alignment horizontal="right"/>
    </xf>
    <xf numFmtId="0" fontId="32" fillId="0" borderId="16" xfId="17" applyFont="1" applyBorder="1" applyAlignment="1">
      <alignment horizontal="left"/>
    </xf>
    <xf numFmtId="0" fontId="32" fillId="0" borderId="17" xfId="17" applyFont="1" applyBorder="1"/>
    <xf numFmtId="0" fontId="30" fillId="0" borderId="0" xfId="17" applyFont="1" applyBorder="1" applyAlignment="1">
      <alignment horizontal="center"/>
    </xf>
    <xf numFmtId="0" fontId="34" fillId="0" borderId="13" xfId="17" applyFont="1" applyBorder="1"/>
    <xf numFmtId="0" fontId="32" fillId="0" borderId="0" xfId="17" applyFont="1" applyBorder="1" applyAlignment="1">
      <alignment wrapText="1"/>
    </xf>
    <xf numFmtId="14" fontId="32" fillId="0" borderId="0" xfId="17" applyNumberFormat="1" applyFont="1" applyBorder="1" applyAlignment="1">
      <alignment horizontal="center"/>
    </xf>
    <xf numFmtId="0" fontId="32" fillId="0" borderId="0" xfId="17" applyFont="1" applyBorder="1" applyAlignment="1">
      <alignment horizontal="center"/>
    </xf>
    <xf numFmtId="0" fontId="32" fillId="0" borderId="0" xfId="17" applyFont="1" applyFill="1"/>
    <xf numFmtId="0" fontId="32" fillId="0" borderId="14" xfId="17" applyFont="1" applyBorder="1" applyAlignment="1">
      <alignment horizontal="center"/>
    </xf>
    <xf numFmtId="0" fontId="30" fillId="0" borderId="0" xfId="17" applyFont="1" applyFill="1"/>
    <xf numFmtId="0" fontId="30" fillId="0" borderId="14" xfId="17" applyFont="1" applyBorder="1" applyAlignment="1">
      <alignment horizontal="center"/>
    </xf>
    <xf numFmtId="14" fontId="32" fillId="0" borderId="0" xfId="17" applyNumberFormat="1" applyFont="1" applyBorder="1"/>
    <xf numFmtId="167" fontId="34" fillId="0" borderId="0" xfId="17" applyNumberFormat="1" applyFont="1" applyBorder="1" applyAlignment="1">
      <alignment horizontal="center"/>
    </xf>
    <xf numFmtId="0" fontId="32" fillId="0" borderId="15" xfId="17" applyFont="1" applyBorder="1"/>
    <xf numFmtId="0" fontId="47" fillId="0" borderId="11" xfId="17" applyFont="1" applyFill="1" applyBorder="1"/>
    <xf numFmtId="14" fontId="32" fillId="0" borderId="11" xfId="17" applyNumberFormat="1" applyFont="1" applyBorder="1" applyAlignment="1">
      <alignment horizontal="center"/>
    </xf>
    <xf numFmtId="0" fontId="32" fillId="0" borderId="11" xfId="17" applyFont="1" applyBorder="1" applyAlignment="1">
      <alignment horizontal="center"/>
    </xf>
    <xf numFmtId="0" fontId="47" fillId="0" borderId="13" xfId="17" applyFont="1" applyFill="1" applyBorder="1" applyAlignment="1">
      <alignment vertical="top"/>
    </xf>
    <xf numFmtId="0" fontId="47" fillId="0" borderId="0" xfId="17" applyFont="1" applyFill="1" applyBorder="1" applyAlignment="1">
      <alignment vertical="top"/>
    </xf>
    <xf numFmtId="0" fontId="47" fillId="0" borderId="0" xfId="17" applyFont="1" applyFill="1" applyBorder="1"/>
    <xf numFmtId="0" fontId="30" fillId="0" borderId="13" xfId="16" applyFont="1" applyFill="1" applyBorder="1"/>
    <xf numFmtId="0" fontId="30" fillId="0" borderId="0" xfId="16" applyFont="1" applyFill="1" applyBorder="1"/>
    <xf numFmtId="0" fontId="30" fillId="0" borderId="0" xfId="17" applyFont="1" applyFill="1" applyBorder="1"/>
    <xf numFmtId="0" fontId="48" fillId="0" borderId="13" xfId="17" applyFont="1" applyFill="1" applyBorder="1" applyAlignment="1">
      <alignment vertical="top"/>
    </xf>
    <xf numFmtId="0" fontId="48" fillId="0" borderId="0" xfId="17" applyFont="1" applyFill="1" applyBorder="1" applyAlignment="1">
      <alignment vertical="top"/>
    </xf>
    <xf numFmtId="14" fontId="48" fillId="0" borderId="0" xfId="17" applyNumberFormat="1" applyFont="1" applyFill="1" applyBorder="1"/>
    <xf numFmtId="0" fontId="48" fillId="0" borderId="0" xfId="17" applyFont="1" applyBorder="1"/>
    <xf numFmtId="0" fontId="30" fillId="0" borderId="13" xfId="17" applyFont="1" applyFill="1" applyBorder="1" applyAlignment="1">
      <alignment vertical="top"/>
    </xf>
    <xf numFmtId="0" fontId="32" fillId="0" borderId="0" xfId="17" applyFont="1" applyFill="1" applyBorder="1" applyAlignment="1">
      <alignment vertical="top"/>
    </xf>
    <xf numFmtId="0" fontId="32" fillId="0" borderId="13" xfId="17" applyFont="1" applyFill="1" applyBorder="1" applyAlignment="1">
      <alignment vertical="top"/>
    </xf>
    <xf numFmtId="0" fontId="30" fillId="0" borderId="15" xfId="17" applyFont="1" applyFill="1" applyBorder="1" applyAlignment="1">
      <alignment vertical="top"/>
    </xf>
    <xf numFmtId="0" fontId="32" fillId="0" borderId="16" xfId="17" applyFont="1" applyFill="1" applyBorder="1" applyAlignment="1">
      <alignment vertical="top"/>
    </xf>
    <xf numFmtId="14" fontId="32" fillId="0" borderId="16" xfId="17" applyNumberFormat="1" applyFont="1" applyBorder="1" applyAlignment="1">
      <alignment horizontal="center"/>
    </xf>
    <xf numFmtId="0" fontId="32" fillId="0" borderId="16" xfId="17" applyFont="1" applyBorder="1" applyAlignment="1">
      <alignment horizontal="center"/>
    </xf>
    <xf numFmtId="0" fontId="30" fillId="0" borderId="0" xfId="17" applyFont="1" applyFill="1" applyBorder="1" applyAlignment="1">
      <alignment vertical="top"/>
    </xf>
    <xf numFmtId="14" fontId="32" fillId="0" borderId="0" xfId="17" applyNumberFormat="1" applyFont="1" applyAlignment="1">
      <alignment horizontal="center"/>
    </xf>
    <xf numFmtId="0" fontId="32" fillId="0" borderId="0" xfId="17" applyFont="1" applyAlignment="1">
      <alignment horizontal="center"/>
    </xf>
    <xf numFmtId="0" fontId="36" fillId="0" borderId="0" xfId="0" applyFont="1" applyFill="1" applyBorder="1" applyAlignment="1">
      <alignment horizontal="left" vertical="top"/>
    </xf>
    <xf numFmtId="0" fontId="49" fillId="8" borderId="41" xfId="0" applyFont="1" applyFill="1" applyBorder="1" applyAlignment="1">
      <alignment horizontal="right" vertical="top" wrapText="1"/>
    </xf>
    <xf numFmtId="0" fontId="49" fillId="8" borderId="19" xfId="0" applyFont="1" applyFill="1" applyBorder="1" applyAlignment="1">
      <alignment horizontal="center" vertical="top" wrapText="1"/>
    </xf>
    <xf numFmtId="0" fontId="49" fillId="8" borderId="20" xfId="0" applyFont="1" applyFill="1" applyBorder="1" applyAlignment="1">
      <alignment horizontal="center" vertical="top" wrapText="1"/>
    </xf>
    <xf numFmtId="0" fontId="49" fillId="9" borderId="24" xfId="0" applyFont="1" applyFill="1" applyBorder="1" applyAlignment="1">
      <alignment wrapText="1"/>
    </xf>
    <xf numFmtId="165" fontId="49" fillId="9" borderId="0" xfId="0" applyNumberFormat="1" applyFont="1" applyFill="1" applyBorder="1" applyAlignment="1">
      <alignment horizontal="center" wrapText="1"/>
    </xf>
    <xf numFmtId="165" fontId="49" fillId="9" borderId="0" xfId="0" applyNumberFormat="1" applyFont="1" applyFill="1" applyBorder="1" applyAlignment="1">
      <alignment horizontal="center" vertical="top" wrapText="1"/>
    </xf>
    <xf numFmtId="165" fontId="49" fillId="9" borderId="14" xfId="0" applyNumberFormat="1" applyFont="1" applyFill="1" applyBorder="1" applyAlignment="1">
      <alignment horizontal="center" vertical="top" wrapText="1"/>
    </xf>
    <xf numFmtId="0" fontId="49" fillId="9" borderId="25" xfId="0" applyFont="1" applyFill="1" applyBorder="1" applyAlignment="1">
      <alignment wrapText="1"/>
    </xf>
    <xf numFmtId="165" fontId="49" fillId="9" borderId="16" xfId="0" applyNumberFormat="1" applyFont="1" applyFill="1" applyBorder="1" applyAlignment="1">
      <alignment horizontal="center" wrapText="1"/>
    </xf>
    <xf numFmtId="165" fontId="49" fillId="9" borderId="16" xfId="0" applyNumberFormat="1" applyFont="1" applyFill="1" applyBorder="1" applyAlignment="1">
      <alignment horizontal="center" vertical="top" wrapText="1"/>
    </xf>
    <xf numFmtId="165" fontId="49" fillId="9" borderId="17" xfId="0" applyNumberFormat="1" applyFont="1" applyFill="1" applyBorder="1" applyAlignment="1">
      <alignment horizontal="center" vertical="top" wrapText="1"/>
    </xf>
    <xf numFmtId="165" fontId="42" fillId="9" borderId="0" xfId="18" applyNumberFormat="1" applyFont="1" applyFill="1" applyBorder="1" applyAlignment="1">
      <alignment horizontal="center" vertical="top" wrapText="1"/>
    </xf>
    <xf numFmtId="0" fontId="42" fillId="9" borderId="23" xfId="0" applyFont="1" applyFill="1" applyBorder="1" applyAlignment="1">
      <alignment wrapText="1"/>
    </xf>
    <xf numFmtId="0" fontId="42" fillId="9" borderId="24" xfId="0" applyFont="1" applyFill="1" applyBorder="1" applyAlignment="1">
      <alignment wrapText="1"/>
    </xf>
    <xf numFmtId="0" fontId="42" fillId="9" borderId="25" xfId="0" applyFont="1" applyFill="1" applyBorder="1" applyAlignment="1">
      <alignment wrapText="1"/>
    </xf>
    <xf numFmtId="165" fontId="42" fillId="9" borderId="10" xfId="18" applyNumberFormat="1" applyFont="1" applyFill="1" applyBorder="1" applyAlignment="1">
      <alignment horizontal="center" wrapText="1"/>
    </xf>
    <xf numFmtId="165" fontId="42" fillId="9" borderId="11" xfId="18" applyNumberFormat="1" applyFont="1" applyFill="1" applyBorder="1" applyAlignment="1">
      <alignment horizontal="center" vertical="top" wrapText="1"/>
    </xf>
    <xf numFmtId="165" fontId="42" fillId="9" borderId="13" xfId="18" applyNumberFormat="1" applyFont="1" applyFill="1" applyBorder="1" applyAlignment="1">
      <alignment horizontal="center" wrapText="1"/>
    </xf>
    <xf numFmtId="165" fontId="42" fillId="9" borderId="15" xfId="18" applyNumberFormat="1" applyFont="1" applyFill="1" applyBorder="1" applyAlignment="1">
      <alignment horizontal="center" wrapText="1"/>
    </xf>
    <xf numFmtId="165" fontId="42" fillId="9" borderId="16" xfId="18" applyNumberFormat="1" applyFont="1" applyFill="1" applyBorder="1" applyAlignment="1">
      <alignment horizontal="center" vertical="top" wrapText="1"/>
    </xf>
    <xf numFmtId="165" fontId="42" fillId="9" borderId="23" xfId="18" applyNumberFormat="1" applyFont="1" applyFill="1" applyBorder="1" applyAlignment="1">
      <alignment horizontal="center" wrapText="1"/>
    </xf>
    <xf numFmtId="165" fontId="42" fillId="9" borderId="24" xfId="18" applyNumberFormat="1" applyFont="1" applyFill="1" applyBorder="1" applyAlignment="1">
      <alignment horizontal="center" wrapText="1"/>
    </xf>
    <xf numFmtId="165" fontId="42" fillId="9" borderId="25" xfId="18" applyNumberFormat="1" applyFont="1" applyFill="1" applyBorder="1" applyAlignment="1">
      <alignment horizontal="center" wrapText="1"/>
    </xf>
    <xf numFmtId="165" fontId="42" fillId="9" borderId="23" xfId="18" applyNumberFormat="1" applyFont="1" applyFill="1" applyBorder="1" applyAlignment="1">
      <alignment horizontal="center" vertical="top" wrapText="1"/>
    </xf>
    <xf numFmtId="165" fontId="42" fillId="9" borderId="24" xfId="18" applyNumberFormat="1" applyFont="1" applyFill="1" applyBorder="1" applyAlignment="1">
      <alignment horizontal="center" vertical="top" wrapText="1"/>
    </xf>
    <xf numFmtId="165" fontId="42" fillId="9" borderId="25" xfId="18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169" fontId="20" fillId="0" borderId="0" xfId="22" applyNumberFormat="1" applyFont="1" applyFill="1" applyBorder="1" applyAlignment="1"/>
    <xf numFmtId="3" fontId="20" fillId="0" borderId="0" xfId="11" applyNumberFormat="1" applyFont="1" applyFill="1" applyBorder="1" applyAlignment="1"/>
    <xf numFmtId="3" fontId="26" fillId="0" borderId="0" xfId="0" applyNumberFormat="1" applyFont="1" applyFill="1" applyBorder="1" applyAlignment="1"/>
    <xf numFmtId="0" fontId="20" fillId="0" borderId="21" xfId="9" applyNumberFormat="1" applyFont="1" applyFill="1" applyBorder="1" applyAlignment="1"/>
    <xf numFmtId="0" fontId="1" fillId="5" borderId="43" xfId="0" applyNumberFormat="1" applyFont="1" applyFill="1" applyBorder="1" applyAlignment="1">
      <alignment horizontal="center" vertical="center"/>
    </xf>
    <xf numFmtId="0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169" fontId="1" fillId="0" borderId="0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45" fillId="14" borderId="0" xfId="0" applyFont="1" applyFill="1" applyAlignment="1">
      <alignment vertical="center"/>
    </xf>
    <xf numFmtId="0" fontId="51" fillId="14" borderId="0" xfId="0" applyFont="1" applyFill="1" applyAlignment="1">
      <alignment vertical="center"/>
    </xf>
    <xf numFmtId="0" fontId="1" fillId="0" borderId="48" xfId="9" applyNumberFormat="1" applyFont="1" applyFill="1" applyBorder="1" applyAlignment="1"/>
    <xf numFmtId="0" fontId="45" fillId="14" borderId="0" xfId="0" applyFont="1" applyFill="1" applyBorder="1" applyAlignment="1">
      <alignment vertical="center"/>
    </xf>
    <xf numFmtId="0" fontId="51" fillId="14" borderId="0" xfId="0" applyFont="1" applyFill="1" applyBorder="1" applyAlignment="1">
      <alignment vertical="center"/>
    </xf>
    <xf numFmtId="0" fontId="1" fillId="14" borderId="1" xfId="0" applyNumberFormat="1" applyFont="1" applyFill="1" applyBorder="1" applyAlignment="1"/>
    <xf numFmtId="1" fontId="1" fillId="14" borderId="1" xfId="0" applyNumberFormat="1" applyFont="1" applyFill="1" applyBorder="1" applyAlignment="1"/>
    <xf numFmtId="168" fontId="52" fillId="14" borderId="1" xfId="0" applyNumberFormat="1" applyFont="1" applyFill="1" applyBorder="1" applyAlignment="1"/>
    <xf numFmtId="168" fontId="3" fillId="14" borderId="1" xfId="0" applyNumberFormat="1" applyFont="1" applyFill="1" applyBorder="1" applyAlignment="1"/>
    <xf numFmtId="3" fontId="1" fillId="0" borderId="48" xfId="9" applyNumberFormat="1" applyFont="1" applyFill="1" applyBorder="1" applyAlignment="1"/>
    <xf numFmtId="0" fontId="20" fillId="14" borderId="1" xfId="0" applyNumberFormat="1" applyFont="1" applyFill="1" applyBorder="1" applyAlignment="1">
      <alignment vertical="center"/>
    </xf>
    <xf numFmtId="1" fontId="20" fillId="14" borderId="1" xfId="0" applyNumberFormat="1" applyFont="1" applyFill="1" applyBorder="1" applyAlignment="1">
      <alignment vertical="center"/>
    </xf>
    <xf numFmtId="0" fontId="20" fillId="14" borderId="1" xfId="0" applyFont="1" applyFill="1" applyBorder="1" applyAlignment="1">
      <alignment vertical="center"/>
    </xf>
    <xf numFmtId="168" fontId="20" fillId="14" borderId="1" xfId="0" applyNumberFormat="1" applyFont="1" applyFill="1" applyBorder="1" applyAlignment="1">
      <alignment vertical="center"/>
    </xf>
    <xf numFmtId="9" fontId="0" fillId="0" borderId="0" xfId="18" applyNumberFormat="1" applyFo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45" fillId="14" borderId="1" xfId="0" applyFont="1" applyFill="1" applyBorder="1" applyAlignment="1">
      <alignment horizontal="left" vertical="center"/>
    </xf>
    <xf numFmtId="1" fontId="20" fillId="14" borderId="1" xfId="0" applyNumberFormat="1" applyFont="1" applyFill="1" applyBorder="1" applyAlignment="1">
      <alignment horizontal="right" vertical="center"/>
    </xf>
    <xf numFmtId="0" fontId="51" fillId="14" borderId="1" xfId="0" applyFont="1" applyFill="1" applyBorder="1" applyAlignment="1">
      <alignment horizontal="left" vertical="center"/>
    </xf>
    <xf numFmtId="168" fontId="52" fillId="14" borderId="1" xfId="0" applyNumberFormat="1" applyFont="1" applyFill="1" applyBorder="1" applyAlignment="1">
      <alignment horizontal="right" vertical="center"/>
    </xf>
    <xf numFmtId="0" fontId="46" fillId="14" borderId="1" xfId="0" applyFont="1" applyFill="1" applyBorder="1" applyAlignment="1">
      <alignment horizontal="left" vertical="center"/>
    </xf>
    <xf numFmtId="168" fontId="20" fillId="14" borderId="1" xfId="0" applyNumberFormat="1" applyFont="1" applyFill="1" applyBorder="1" applyAlignment="1">
      <alignment horizontal="right" vertical="center"/>
    </xf>
    <xf numFmtId="0" fontId="1" fillId="5" borderId="1" xfId="0" applyNumberFormat="1" applyFont="1" applyFill="1" applyBorder="1" applyAlignment="1">
      <alignment horizontal="center" vertical="center"/>
    </xf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53" fillId="14" borderId="1" xfId="0" applyFont="1" applyFill="1" applyBorder="1" applyAlignment="1">
      <alignment horizontal="left" vertical="center"/>
    </xf>
    <xf numFmtId="0" fontId="20" fillId="14" borderId="1" xfId="0" applyNumberFormat="1" applyFont="1" applyFill="1" applyBorder="1" applyAlignment="1"/>
    <xf numFmtId="1" fontId="20" fillId="14" borderId="1" xfId="0" applyNumberFormat="1" applyFont="1" applyFill="1" applyBorder="1" applyAlignment="1"/>
    <xf numFmtId="168" fontId="20" fillId="14" borderId="1" xfId="0" applyNumberFormat="1" applyFont="1" applyFill="1" applyBorder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6" fillId="4" borderId="49" xfId="0" applyFont="1" applyFill="1" applyBorder="1" applyAlignment="1">
      <alignment horizontal="left" vertical="top" wrapText="1"/>
    </xf>
    <xf numFmtId="168" fontId="54" fillId="14" borderId="1" xfId="0" applyNumberFormat="1" applyFont="1" applyFill="1" applyBorder="1" applyAlignment="1"/>
    <xf numFmtId="168" fontId="20" fillId="14" borderId="1" xfId="0" applyNumberFormat="1" applyFont="1" applyFill="1" applyBorder="1" applyAlignment="1"/>
    <xf numFmtId="169" fontId="1" fillId="0" borderId="0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6" fillId="4" borderId="7" xfId="0" applyFont="1" applyFill="1" applyBorder="1" applyAlignment="1">
      <alignment horizontal="left" vertical="top"/>
    </xf>
    <xf numFmtId="169" fontId="1" fillId="0" borderId="0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6" fillId="4" borderId="1" xfId="0" applyFont="1" applyFill="1" applyBorder="1" applyAlignment="1">
      <alignment horizontal="left" vertical="top"/>
    </xf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169" fontId="1" fillId="0" borderId="0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0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3" fontId="1" fillId="0" borderId="21" xfId="9" applyNumberFormat="1" applyFont="1" applyFill="1" applyBorder="1" applyAlignment="1"/>
    <xf numFmtId="9" fontId="3" fillId="0" borderId="13" xfId="18" applyNumberFormat="1" applyFont="1" applyFill="1" applyBorder="1" applyAlignment="1"/>
    <xf numFmtId="0" fontId="13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165" fontId="0" fillId="0" borderId="19" xfId="0" applyNumberFormat="1" applyBorder="1"/>
    <xf numFmtId="0" fontId="12" fillId="0" borderId="19" xfId="0" applyFont="1" applyBorder="1"/>
    <xf numFmtId="0" fontId="12" fillId="0" borderId="19" xfId="0" applyFont="1" applyBorder="1" applyAlignment="1">
      <alignment horizontal="left"/>
    </xf>
    <xf numFmtId="165" fontId="0" fillId="0" borderId="16" xfId="18" applyNumberFormat="1" applyFont="1" applyFill="1" applyBorder="1"/>
    <xf numFmtId="165" fontId="0" fillId="0" borderId="41" xfId="18" applyNumberFormat="1" applyFont="1" applyBorder="1"/>
    <xf numFmtId="165" fontId="0" fillId="0" borderId="41" xfId="18" applyNumberFormat="1" applyFont="1" applyFill="1" applyBorder="1"/>
    <xf numFmtId="165" fontId="0" fillId="0" borderId="25" xfId="18" applyNumberFormat="1" applyFont="1" applyFill="1" applyBorder="1"/>
    <xf numFmtId="0" fontId="12" fillId="0" borderId="41" xfId="0" applyFont="1" applyBorder="1"/>
    <xf numFmtId="167" fontId="0" fillId="0" borderId="23" xfId="0" applyNumberFormat="1" applyFont="1" applyFill="1" applyBorder="1" applyAlignment="1"/>
    <xf numFmtId="167" fontId="0" fillId="0" borderId="24" xfId="0" applyNumberFormat="1" applyFont="1" applyFill="1" applyBorder="1" applyAlignment="1"/>
    <xf numFmtId="167" fontId="0" fillId="0" borderId="25" xfId="0" applyNumberFormat="1" applyFont="1" applyFill="1" applyBorder="1" applyAlignment="1"/>
    <xf numFmtId="167" fontId="0" fillId="0" borderId="11" xfId="0" applyNumberFormat="1" applyBorder="1"/>
    <xf numFmtId="167" fontId="0" fillId="0" borderId="0" xfId="0" applyNumberFormat="1" applyBorder="1"/>
    <xf numFmtId="167" fontId="0" fillId="0" borderId="16" xfId="0" applyNumberFormat="1" applyBorder="1"/>
    <xf numFmtId="0" fontId="36" fillId="4" borderId="7" xfId="0" applyFont="1" applyFill="1" applyBorder="1" applyAlignment="1">
      <alignment horizontal="left" vertical="top"/>
    </xf>
    <xf numFmtId="9" fontId="12" fillId="0" borderId="0" xfId="18" applyFont="1" applyAlignment="1">
      <alignment horizontal="center"/>
    </xf>
    <xf numFmtId="165" fontId="42" fillId="9" borderId="10" xfId="18" applyNumberFormat="1" applyFont="1" applyFill="1" applyBorder="1" applyAlignment="1">
      <alignment horizontal="center" vertical="top" wrapText="1"/>
    </xf>
    <xf numFmtId="165" fontId="42" fillId="9" borderId="13" xfId="18" applyNumberFormat="1" applyFont="1" applyFill="1" applyBorder="1" applyAlignment="1">
      <alignment horizontal="center" vertical="top" wrapText="1"/>
    </xf>
    <xf numFmtId="165" fontId="42" fillId="9" borderId="15" xfId="18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49" fillId="9" borderId="24" xfId="0" applyFont="1" applyFill="1" applyBorder="1" applyAlignment="1"/>
    <xf numFmtId="0" fontId="49" fillId="8" borderId="41" xfId="0" applyFont="1" applyFill="1" applyBorder="1" applyAlignment="1">
      <alignment horizontal="center" vertical="top" wrapText="1"/>
    </xf>
    <xf numFmtId="9" fontId="0" fillId="7" borderId="24" xfId="0" applyNumberFormat="1" applyFill="1" applyBorder="1"/>
    <xf numFmtId="9" fontId="0" fillId="7" borderId="25" xfId="0" applyNumberFormat="1" applyFill="1" applyBorder="1"/>
    <xf numFmtId="0" fontId="25" fillId="11" borderId="0" xfId="0" applyFont="1" applyFill="1"/>
    <xf numFmtId="0" fontId="0" fillId="11" borderId="0" xfId="0" applyFill="1"/>
    <xf numFmtId="9" fontId="0" fillId="0" borderId="12" xfId="18" applyNumberFormat="1" applyFont="1" applyBorder="1"/>
    <xf numFmtId="9" fontId="0" fillId="0" borderId="14" xfId="18" applyNumberFormat="1" applyFont="1" applyBorder="1"/>
    <xf numFmtId="9" fontId="0" fillId="0" borderId="39" xfId="18" applyNumberFormat="1" applyFont="1" applyBorder="1"/>
    <xf numFmtId="9" fontId="0" fillId="0" borderId="17" xfId="18" applyNumberFormat="1" applyFont="1" applyBorder="1"/>
    <xf numFmtId="0" fontId="42" fillId="8" borderId="20" xfId="0" applyFont="1" applyFill="1" applyBorder="1" applyAlignment="1">
      <alignment horizontal="center" vertical="top" wrapText="1"/>
    </xf>
    <xf numFmtId="165" fontId="42" fillId="7" borderId="14" xfId="0" applyNumberFormat="1" applyFont="1" applyFill="1" applyBorder="1" applyAlignment="1">
      <alignment horizontal="center" vertical="top" wrapText="1"/>
    </xf>
    <xf numFmtId="3" fontId="44" fillId="0" borderId="21" xfId="9" applyNumberFormat="1" applyFont="1" applyFill="1" applyBorder="1" applyAlignment="1"/>
    <xf numFmtId="0" fontId="56" fillId="4" borderId="7" xfId="0" applyFont="1" applyFill="1" applyBorder="1" applyAlignment="1">
      <alignment horizontal="left" vertical="top" wrapText="1"/>
    </xf>
    <xf numFmtId="165" fontId="44" fillId="0" borderId="0" xfId="18" applyNumberFormat="1" applyFont="1"/>
    <xf numFmtId="0" fontId="56" fillId="4" borderId="1" xfId="0" applyFont="1" applyFill="1" applyBorder="1" applyAlignment="1">
      <alignment horizontal="left" vertical="top" wrapText="1"/>
    </xf>
    <xf numFmtId="0" fontId="42" fillId="15" borderId="35" xfId="0" applyFont="1" applyFill="1" applyBorder="1" applyAlignment="1">
      <alignment wrapText="1"/>
    </xf>
    <xf numFmtId="165" fontId="42" fillId="15" borderId="33" xfId="0" applyNumberFormat="1" applyFont="1" applyFill="1" applyBorder="1" applyAlignment="1">
      <alignment horizontal="center" wrapText="1"/>
    </xf>
    <xf numFmtId="165" fontId="42" fillId="15" borderId="11" xfId="0" applyNumberFormat="1" applyFont="1" applyFill="1" applyBorder="1" applyAlignment="1">
      <alignment horizontal="center" wrapText="1"/>
    </xf>
    <xf numFmtId="165" fontId="42" fillId="15" borderId="23" xfId="0" applyNumberFormat="1" applyFont="1" applyFill="1" applyBorder="1" applyAlignment="1">
      <alignment horizontal="center" wrapText="1"/>
    </xf>
    <xf numFmtId="165" fontId="42" fillId="15" borderId="12" xfId="0" applyNumberFormat="1" applyFont="1" applyFill="1" applyBorder="1" applyAlignment="1">
      <alignment horizontal="center" vertical="top" wrapText="1"/>
    </xf>
    <xf numFmtId="0" fontId="42" fillId="15" borderId="32" xfId="0" applyFont="1" applyFill="1" applyBorder="1" applyAlignment="1">
      <alignment wrapText="1"/>
    </xf>
    <xf numFmtId="165" fontId="42" fillId="15" borderId="36" xfId="0" applyNumberFormat="1" applyFont="1" applyFill="1" applyBorder="1" applyAlignment="1">
      <alignment horizontal="center" wrapText="1"/>
    </xf>
    <xf numFmtId="165" fontId="42" fillId="15" borderId="16" xfId="0" applyNumberFormat="1" applyFont="1" applyFill="1" applyBorder="1" applyAlignment="1">
      <alignment horizontal="center" wrapText="1"/>
    </xf>
    <xf numFmtId="165" fontId="42" fillId="15" borderId="25" xfId="0" applyNumberFormat="1" applyFont="1" applyFill="1" applyBorder="1" applyAlignment="1">
      <alignment horizontal="center" wrapText="1"/>
    </xf>
    <xf numFmtId="165" fontId="42" fillId="15" borderId="17" xfId="0" applyNumberFormat="1" applyFont="1" applyFill="1" applyBorder="1" applyAlignment="1">
      <alignment horizontal="center" vertical="top" wrapText="1"/>
    </xf>
    <xf numFmtId="0" fontId="42" fillId="15" borderId="30" xfId="0" applyFont="1" applyFill="1" applyBorder="1" applyAlignment="1">
      <alignment wrapText="1"/>
    </xf>
    <xf numFmtId="165" fontId="42" fillId="15" borderId="29" xfId="0" applyNumberFormat="1" applyFont="1" applyFill="1" applyBorder="1" applyAlignment="1">
      <alignment horizontal="center" wrapText="1"/>
    </xf>
    <xf numFmtId="10" fontId="0" fillId="0" borderId="0" xfId="0" applyNumberFormat="1" applyFill="1"/>
    <xf numFmtId="0" fontId="44" fillId="11" borderId="0" xfId="0" applyFont="1" applyFill="1"/>
    <xf numFmtId="165" fontId="44" fillId="11" borderId="0" xfId="0" applyNumberFormat="1" applyFont="1" applyFill="1"/>
    <xf numFmtId="0" fontId="1" fillId="0" borderId="1" xfId="0" applyFont="1" applyFill="1" applyBorder="1" applyAlignment="1">
      <alignment horizontal="center"/>
    </xf>
    <xf numFmtId="165" fontId="43" fillId="0" borderId="0" xfId="18" applyNumberFormat="1" applyFont="1" applyFill="1" applyBorder="1" applyAlignment="1">
      <alignment horizontal="right"/>
    </xf>
    <xf numFmtId="165" fontId="12" fillId="0" borderId="0" xfId="0" applyNumberFormat="1" applyFont="1"/>
    <xf numFmtId="0" fontId="27" fillId="0" borderId="0" xfId="8" applyFont="1"/>
    <xf numFmtId="173" fontId="27" fillId="0" borderId="0" xfId="23" applyNumberFormat="1" applyFont="1"/>
    <xf numFmtId="0" fontId="0" fillId="2" borderId="4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45" xfId="0" applyFill="1" applyBorder="1" applyAlignment="1">
      <alignment wrapText="1"/>
    </xf>
    <xf numFmtId="0" fontId="0" fillId="2" borderId="46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27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4">
    <cellStyle name="Comma" xfId="23" builtinId="3"/>
    <cellStyle name="Comma [0]" xfId="1"/>
    <cellStyle name="Comma [0] 2" xfId="2"/>
    <cellStyle name="Currency [0]" xfId="3"/>
    <cellStyle name="Currency [0] 2" xfId="4"/>
    <cellStyle name="Euro" xfId="5"/>
    <cellStyle name="Euro 2" xfId="6"/>
    <cellStyle name="Normal" xfId="0" builtinId="0"/>
    <cellStyle name="Normal 2" xfId="7"/>
    <cellStyle name="Normal 2 2" xfId="8"/>
    <cellStyle name="Normal 3" xfId="9"/>
    <cellStyle name="Normal 3 2" xfId="10"/>
    <cellStyle name="Normal 4" xfId="11"/>
    <cellStyle name="Normal 4 2" xfId="12"/>
    <cellStyle name="Normal 4 3" xfId="13"/>
    <cellStyle name="Normal 5" xfId="14"/>
    <cellStyle name="Normal 6" xfId="22"/>
    <cellStyle name="Normal GHG Numbers (0.00)" xfId="15"/>
    <cellStyle name="Normal_drink03draft" xfId="16"/>
    <cellStyle name="Normal_QA development_feedst02" xfId="17"/>
    <cellStyle name="Percent" xfId="18" builtinId="5"/>
    <cellStyle name="Pourcentage 2" xfId="19"/>
    <cellStyle name="Pourcentage 3" xfId="20"/>
    <cellStyle name="Standaard_blad" xfId="21"/>
  </cellStyles>
  <dxfs count="2">
    <dxf>
      <fill>
        <patternFill>
          <bgColor indexed="10"/>
        </patternFill>
      </fill>
    </dxf>
    <dxf>
      <font>
        <strike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86077342409361"/>
          <c:y val="6.9127681196361826E-2"/>
          <c:w val="0.82201495531290636"/>
          <c:h val="0.74739304918671723"/>
        </c:manualLayout>
      </c:layout>
      <c:areaChart>
        <c:grouping val="stacked"/>
        <c:varyColors val="0"/>
        <c:ser>
          <c:idx val="4"/>
          <c:order val="0"/>
          <c:tx>
            <c:strRef>
              <c:f>'Figure 1  RE in primary consump'!$A$49</c:f>
              <c:strCache>
                <c:ptCount val="1"/>
                <c:pt idx="0">
                  <c:v>Biomass and waste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consump'!$B$44:$V$44</c:f>
              <c:numCache>
                <c:formatCode>0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'Figure 1  RE in primary consump'!$B$49:$V$49</c:f>
              <c:numCache>
                <c:formatCode>#,##0.0</c:formatCode>
                <c:ptCount val="21"/>
                <c:pt idx="0">
                  <c:v>2.5622610396886545</c:v>
                </c:pt>
                <c:pt idx="1">
                  <c:v>2.6517014309532092</c:v>
                </c:pt>
                <c:pt idx="2">
                  <c:v>2.7449420845162251</c:v>
                </c:pt>
                <c:pt idx="3">
                  <c:v>2.9706369363885092</c:v>
                </c:pt>
                <c:pt idx="4">
                  <c:v>2.9908408266249262</c:v>
                </c:pt>
                <c:pt idx="5">
                  <c:v>3.035238767800128</c:v>
                </c:pt>
                <c:pt idx="6">
                  <c:v>3.1252988653982698</c:v>
                </c:pt>
                <c:pt idx="7">
                  <c:v>3.3012470545989197</c:v>
                </c:pt>
                <c:pt idx="8">
                  <c:v>3.3309852652436174</c:v>
                </c:pt>
                <c:pt idx="9">
                  <c:v>3.353453744004069</c:v>
                </c:pt>
                <c:pt idx="10">
                  <c:v>3.4530577318416191</c:v>
                </c:pt>
                <c:pt idx="11">
                  <c:v>3.4333269633491525</c:v>
                </c:pt>
                <c:pt idx="12">
                  <c:v>3.5402815299303283</c:v>
                </c:pt>
                <c:pt idx="13">
                  <c:v>3.7727690335030561</c:v>
                </c:pt>
                <c:pt idx="14">
                  <c:v>3.9890769518960694</c:v>
                </c:pt>
                <c:pt idx="15">
                  <c:v>4.2482142886507637</c:v>
                </c:pt>
                <c:pt idx="16">
                  <c:v>4.5533693048650301</c:v>
                </c:pt>
                <c:pt idx="17">
                  <c:v>5.0562058637194385</c:v>
                </c:pt>
                <c:pt idx="18">
                  <c:v>5.4350488664483718</c:v>
                </c:pt>
                <c:pt idx="19">
                  <c:v>6.1476403527362535</c:v>
                </c:pt>
                <c:pt idx="20">
                  <c:v>6.7208068151778129</c:v>
                </c:pt>
              </c:numCache>
            </c:numRef>
          </c:val>
        </c:ser>
        <c:ser>
          <c:idx val="3"/>
          <c:order val="1"/>
          <c:tx>
            <c:strRef>
              <c:f>'Figure 1  RE in primary consump'!$A$48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consump'!$B$44:$V$44</c:f>
              <c:numCache>
                <c:formatCode>0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'Figure 1  RE in primary consump'!$B$48:$V$48</c:f>
              <c:numCache>
                <c:formatCode>#,##0.0</c:formatCode>
                <c:ptCount val="21"/>
                <c:pt idx="0">
                  <c:v>1.4777632924534929</c:v>
                </c:pt>
                <c:pt idx="1">
                  <c:v>1.5275095656763142</c:v>
                </c:pt>
                <c:pt idx="2">
                  <c:v>1.6356536088488167</c:v>
                </c:pt>
                <c:pt idx="3">
                  <c:v>1.6723281463512423</c:v>
                </c:pt>
                <c:pt idx="4">
                  <c:v>1.730701367174772</c:v>
                </c:pt>
                <c:pt idx="5">
                  <c:v>1.6812480741631528</c:v>
                </c:pt>
                <c:pt idx="6">
                  <c:v>1.6157424178754112</c:v>
                </c:pt>
                <c:pt idx="7">
                  <c:v>1.6686073611487195</c:v>
                </c:pt>
                <c:pt idx="8">
                  <c:v>1.7148252915388829</c:v>
                </c:pt>
                <c:pt idx="9">
                  <c:v>1.7124466906552629</c:v>
                </c:pt>
                <c:pt idx="10">
                  <c:v>1.757313152136986</c:v>
                </c:pt>
                <c:pt idx="11">
                  <c:v>1.8163527890040085</c:v>
                </c:pt>
                <c:pt idx="12">
                  <c:v>1.5406227783307265</c:v>
                </c:pt>
                <c:pt idx="13">
                  <c:v>1.4613088307139415</c:v>
                </c:pt>
                <c:pt idx="14">
                  <c:v>1.5266668168192088</c:v>
                </c:pt>
                <c:pt idx="15">
                  <c:v>1.440134886915454</c:v>
                </c:pt>
                <c:pt idx="16">
                  <c:v>1.4566443720583249</c:v>
                </c:pt>
                <c:pt idx="17">
                  <c:v>1.4733930164753335</c:v>
                </c:pt>
                <c:pt idx="18">
                  <c:v>1.5633375270438785</c:v>
                </c:pt>
                <c:pt idx="19">
                  <c:v>1.6565993627922078</c:v>
                </c:pt>
                <c:pt idx="20">
                  <c:v>1.7903201507661959</c:v>
                </c:pt>
              </c:numCache>
            </c:numRef>
          </c:val>
        </c:ser>
        <c:ser>
          <c:idx val="2"/>
          <c:order val="2"/>
          <c:tx>
            <c:strRef>
              <c:f>'Figure 1  RE in primary consump'!$A$47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consump'!$B$44:$V$44</c:f>
              <c:numCache>
                <c:formatCode>0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'Figure 1  RE in primary consump'!$B$47:$V$47</c:f>
              <c:numCache>
                <c:formatCode>#,##0.0</c:formatCode>
                <c:ptCount val="21"/>
                <c:pt idx="0">
                  <c:v>0.19173872131350331</c:v>
                </c:pt>
                <c:pt idx="1">
                  <c:v>0.18951433951853763</c:v>
                </c:pt>
                <c:pt idx="2">
                  <c:v>0.21017839427383364</c:v>
                </c:pt>
                <c:pt idx="3">
                  <c:v>0.22088046890661409</c:v>
                </c:pt>
                <c:pt idx="4">
                  <c:v>0.21019743434942081</c:v>
                </c:pt>
                <c:pt idx="5">
                  <c:v>0.21359553889261235</c:v>
                </c:pt>
                <c:pt idx="6">
                  <c:v>0.22274709828867861</c:v>
                </c:pt>
                <c:pt idx="7">
                  <c:v>0.23171365759599127</c:v>
                </c:pt>
                <c:pt idx="8">
                  <c:v>0.24616967763328673</c:v>
                </c:pt>
                <c:pt idx="9">
                  <c:v>0.26009406413782821</c:v>
                </c:pt>
                <c:pt idx="10">
                  <c:v>0.27317430631002498</c:v>
                </c:pt>
                <c:pt idx="11">
                  <c:v>0.25988401336222322</c:v>
                </c:pt>
                <c:pt idx="12">
                  <c:v>0.26941561211431819</c:v>
                </c:pt>
                <c:pt idx="13">
                  <c:v>0.2959078128221902</c:v>
                </c:pt>
                <c:pt idx="14">
                  <c:v>0.29708229805902203</c:v>
                </c:pt>
                <c:pt idx="15">
                  <c:v>0.29347551419881018</c:v>
                </c:pt>
                <c:pt idx="16">
                  <c:v>0.30574523895726741</c:v>
                </c:pt>
                <c:pt idx="17">
                  <c:v>0.31638256916135127</c:v>
                </c:pt>
                <c:pt idx="18">
                  <c:v>0.31844427225235583</c:v>
                </c:pt>
                <c:pt idx="19">
                  <c:v>0.34132357698185184</c:v>
                </c:pt>
                <c:pt idx="20">
                  <c:v>0.3343348408057919</c:v>
                </c:pt>
              </c:numCache>
            </c:numRef>
          </c:val>
        </c:ser>
        <c:ser>
          <c:idx val="1"/>
          <c:order val="3"/>
          <c:tx>
            <c:strRef>
              <c:f>'Figure 1  RE in primary consump'!$A$46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consump'!$B$44:$V$44</c:f>
              <c:numCache>
                <c:formatCode>0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'Figure 1  RE in primary consump'!$B$46:$V$46</c:f>
              <c:numCache>
                <c:formatCode>#,##0.0</c:formatCode>
                <c:ptCount val="21"/>
                <c:pt idx="0">
                  <c:v>4.0233305129986604E-3</c:v>
                </c:pt>
                <c:pt idx="1">
                  <c:v>5.6374518717539675E-3</c:v>
                </c:pt>
                <c:pt idx="2">
                  <c:v>8.2110509716308185E-3</c:v>
                </c:pt>
                <c:pt idx="3">
                  <c:v>1.23835289256553E-2</c:v>
                </c:pt>
                <c:pt idx="4">
                  <c:v>1.8443764347711684E-2</c:v>
                </c:pt>
                <c:pt idx="5">
                  <c:v>2.098188004839021E-2</c:v>
                </c:pt>
                <c:pt idx="6">
                  <c:v>2.4285983393951688E-2</c:v>
                </c:pt>
                <c:pt idx="7">
                  <c:v>3.702037992384212E-2</c:v>
                </c:pt>
                <c:pt idx="8">
                  <c:v>5.6272332537545378E-2</c:v>
                </c:pt>
                <c:pt idx="9">
                  <c:v>7.1381176064798435E-2</c:v>
                </c:pt>
                <c:pt idx="10">
                  <c:v>0.11090459422136627</c:v>
                </c:pt>
                <c:pt idx="11">
                  <c:v>0.13019718408895145</c:v>
                </c:pt>
                <c:pt idx="12">
                  <c:v>0.17761979240722309</c:v>
                </c:pt>
                <c:pt idx="13">
                  <c:v>0.21198204322010394</c:v>
                </c:pt>
                <c:pt idx="14">
                  <c:v>0.27834985285966435</c:v>
                </c:pt>
                <c:pt idx="15">
                  <c:v>0.33200993453533684</c:v>
                </c:pt>
                <c:pt idx="16">
                  <c:v>0.38763150413840586</c:v>
                </c:pt>
                <c:pt idx="17">
                  <c:v>0.4959958781260953</c:v>
                </c:pt>
                <c:pt idx="18">
                  <c:v>0.57062236330864324</c:v>
                </c:pt>
                <c:pt idx="19">
                  <c:v>0.67155149588844221</c:v>
                </c:pt>
                <c:pt idx="20">
                  <c:v>0.72864642996222317</c:v>
                </c:pt>
              </c:numCache>
            </c:numRef>
          </c:val>
        </c:ser>
        <c:ser>
          <c:idx val="0"/>
          <c:order val="4"/>
          <c:tx>
            <c:strRef>
              <c:f>'Figure 1  RE in primary consump'!$A$45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consump'!$B$44:$V$44</c:f>
              <c:numCache>
                <c:formatCode>0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'Figure 1  RE in primary consump'!$B$45:$V$45</c:f>
              <c:numCache>
                <c:formatCode>#,##0.0</c:formatCode>
                <c:ptCount val="21"/>
                <c:pt idx="0">
                  <c:v>8.2868598625942553E-3</c:v>
                </c:pt>
                <c:pt idx="1">
                  <c:v>9.3557711914214782E-3</c:v>
                </c:pt>
                <c:pt idx="2">
                  <c:v>1.0662110963162406E-2</c:v>
                </c:pt>
                <c:pt idx="3">
                  <c:v>1.1586569143311147E-2</c:v>
                </c:pt>
                <c:pt idx="4">
                  <c:v>1.4201698547737996E-2</c:v>
                </c:pt>
                <c:pt idx="5">
                  <c:v>1.690540049613154E-2</c:v>
                </c:pt>
                <c:pt idx="6">
                  <c:v>1.7678341134022113E-2</c:v>
                </c:pt>
                <c:pt idx="7">
                  <c:v>1.9241240118395037E-2</c:v>
                </c:pt>
                <c:pt idx="8">
                  <c:v>2.1022274900507149E-2</c:v>
                </c:pt>
                <c:pt idx="9">
                  <c:v>2.285834548839983E-2</c:v>
                </c:pt>
                <c:pt idx="10">
                  <c:v>2.4928894675999735E-2</c:v>
                </c:pt>
                <c:pt idx="11">
                  <c:v>2.7332335684178831E-2</c:v>
                </c:pt>
                <c:pt idx="12">
                  <c:v>3.0314232902033271E-2</c:v>
                </c:pt>
                <c:pt idx="13">
                  <c:v>3.3014508042145188E-2</c:v>
                </c:pt>
                <c:pt idx="14">
                  <c:v>3.7519824255605037E-2</c:v>
                </c:pt>
                <c:pt idx="15">
                  <c:v>4.4180288465491414E-2</c:v>
                </c:pt>
                <c:pt idx="16">
                  <c:v>5.4116140467534969E-2</c:v>
                </c:pt>
                <c:pt idx="17">
                  <c:v>6.9877261474741909E-2</c:v>
                </c:pt>
                <c:pt idx="18">
                  <c:v>9.6094294609554445E-2</c:v>
                </c:pt>
                <c:pt idx="19">
                  <c:v>0.14665054958731785</c:v>
                </c:pt>
                <c:pt idx="20">
                  <c:v>0.2095490942373999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84160"/>
        <c:axId val="80079104"/>
      </c:areaChart>
      <c:catAx>
        <c:axId val="8508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7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079104"/>
        <c:scaling>
          <c:orientation val="minMax"/>
          <c:max val="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Shares in primary energy consumption (%)</a:t>
                </a:r>
              </a:p>
            </c:rich>
          </c:tx>
          <c:layout>
            <c:manualLayout>
              <c:xMode val="edge"/>
              <c:yMode val="edge"/>
              <c:x val="2.9763344258584592E-2"/>
              <c:y val="0.1060719228278283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84160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88740462168596"/>
          <c:y val="0.92987122064287575"/>
          <c:w val="0.73631962671332762"/>
          <c:h val="4.41558441558441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  RE in primary consump'!$A$38</c:f>
              <c:strCache>
                <c:ptCount val="1"/>
                <c:pt idx="0">
                  <c:v>Total energy consumption</c:v>
                </c:pt>
              </c:strCache>
            </c:strRef>
          </c:tx>
          <c:cat>
            <c:numRef>
              <c:f>'Figure 1  RE in primary consump'!$B$30:$U$30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'Figure 1  RE in primary consump'!$B$38:$U$38</c:f>
              <c:numCache>
                <c:formatCode>#,##0</c:formatCode>
                <c:ptCount val="20"/>
                <c:pt idx="0">
                  <c:v>1665287</c:v>
                </c:pt>
                <c:pt idx="1">
                  <c:v>1667420</c:v>
                </c:pt>
                <c:pt idx="2">
                  <c:v>1631947</c:v>
                </c:pt>
                <c:pt idx="3">
                  <c:v>1631199</c:v>
                </c:pt>
                <c:pt idx="4">
                  <c:v>1626566</c:v>
                </c:pt>
                <c:pt idx="5">
                  <c:v>1668106</c:v>
                </c:pt>
                <c:pt idx="6">
                  <c:v>1725275</c:v>
                </c:pt>
                <c:pt idx="7">
                  <c:v>1709869</c:v>
                </c:pt>
                <c:pt idx="8">
                  <c:v>1721983</c:v>
                </c:pt>
                <c:pt idx="9">
                  <c:v>1710535</c:v>
                </c:pt>
                <c:pt idx="10">
                  <c:v>1724906</c:v>
                </c:pt>
                <c:pt idx="11">
                  <c:v>1763479</c:v>
                </c:pt>
                <c:pt idx="12">
                  <c:v>1758250</c:v>
                </c:pt>
                <c:pt idx="13">
                  <c:v>1799209</c:v>
                </c:pt>
                <c:pt idx="14">
                  <c:v>1820371</c:v>
                </c:pt>
                <c:pt idx="15">
                  <c:v>1824343</c:v>
                </c:pt>
                <c:pt idx="16">
                  <c:v>1825703</c:v>
                </c:pt>
                <c:pt idx="17">
                  <c:v>1808886</c:v>
                </c:pt>
                <c:pt idx="18">
                  <c:v>1800315</c:v>
                </c:pt>
                <c:pt idx="19">
                  <c:v>1703369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69824"/>
        <c:axId val="80083136"/>
      </c:lineChart>
      <c:catAx>
        <c:axId val="850698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083136"/>
        <c:crosses val="autoZero"/>
        <c:auto val="1"/>
        <c:lblAlgn val="ctr"/>
        <c:lblOffset val="100"/>
        <c:noMultiLvlLbl val="0"/>
      </c:catAx>
      <c:valAx>
        <c:axId val="80083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698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  RE in primary consump'!$A$37</c:f>
              <c:strCache>
                <c:ptCount val="1"/>
                <c:pt idx="0">
                  <c:v>Total renewables</c:v>
                </c:pt>
              </c:strCache>
            </c:strRef>
          </c:tx>
          <c:cat>
            <c:numRef>
              <c:f>'Figure 1  RE in primary consump'!$B$30:$U$30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'Figure 1  RE in primary consump'!$B$37:$U$37</c:f>
              <c:numCache>
                <c:formatCode>#,##0</c:formatCode>
                <c:ptCount val="20"/>
                <c:pt idx="0">
                  <c:v>70676</c:v>
                </c:pt>
                <c:pt idx="1">
                  <c:v>73095</c:v>
                </c:pt>
                <c:pt idx="2">
                  <c:v>75227</c:v>
                </c:pt>
                <c:pt idx="3">
                  <c:v>79730</c:v>
                </c:pt>
                <c:pt idx="4">
                  <c:v>80749</c:v>
                </c:pt>
                <c:pt idx="5">
                  <c:v>82871</c:v>
                </c:pt>
                <c:pt idx="6">
                  <c:v>86363</c:v>
                </c:pt>
                <c:pt idx="7">
                  <c:v>89902</c:v>
                </c:pt>
                <c:pt idx="8">
                  <c:v>92458</c:v>
                </c:pt>
                <c:pt idx="9">
                  <c:v>92715</c:v>
                </c:pt>
                <c:pt idx="10">
                  <c:v>96929</c:v>
                </c:pt>
                <c:pt idx="11">
                  <c:v>99938</c:v>
                </c:pt>
                <c:pt idx="12">
                  <c:v>97728</c:v>
                </c:pt>
                <c:pt idx="13">
                  <c:v>103904</c:v>
                </c:pt>
                <c:pt idx="14">
                  <c:v>111565</c:v>
                </c:pt>
                <c:pt idx="15">
                  <c:v>115992</c:v>
                </c:pt>
                <c:pt idx="16">
                  <c:v>123372</c:v>
                </c:pt>
                <c:pt idx="17">
                  <c:v>134072</c:v>
                </c:pt>
                <c:pt idx="18">
                  <c:v>143729</c:v>
                </c:pt>
                <c:pt idx="19">
                  <c:v>152686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4288"/>
        <c:axId val="577085440"/>
      </c:lineChart>
      <c:catAx>
        <c:axId val="61644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77085440"/>
        <c:crosses val="autoZero"/>
        <c:auto val="1"/>
        <c:lblAlgn val="ctr"/>
        <c:lblOffset val="100"/>
        <c:noMultiLvlLbl val="0"/>
      </c:catAx>
      <c:valAx>
        <c:axId val="577085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1644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8560327887567"/>
          <c:y val="4.3447472390100085E-2"/>
          <c:w val="0.850759144018289"/>
          <c:h val="0.7772258171575411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2 growth RE'!$B$94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 growth RE'!$A$95:$A$101</c:f>
              <c:strCache>
                <c:ptCount val="7"/>
                <c:pt idx="0">
                  <c:v>Solar - thermal</c:v>
                </c:pt>
                <c:pt idx="1">
                  <c:v>Solar - PV</c:v>
                </c:pt>
                <c:pt idx="2">
                  <c:v>Wind</c:v>
                </c:pt>
                <c:pt idx="3">
                  <c:v>Geothermal</c:v>
                </c:pt>
                <c:pt idx="4">
                  <c:v>Hydro</c:v>
                </c:pt>
                <c:pt idx="5">
                  <c:v>Biomass and waste</c:v>
                </c:pt>
                <c:pt idx="6">
                  <c:v>Total renewables</c:v>
                </c:pt>
              </c:strCache>
            </c:strRef>
          </c:cat>
          <c:val>
            <c:numRef>
              <c:f>'Figure 2 growth RE'!$B$95:$B$101</c:f>
              <c:numCache>
                <c:formatCode>0.0</c:formatCode>
                <c:ptCount val="7"/>
                <c:pt idx="0">
                  <c:v>36.349574632637285</c:v>
                </c:pt>
                <c:pt idx="1">
                  <c:v>59.585062240663909</c:v>
                </c:pt>
                <c:pt idx="2">
                  <c:v>12.046507561849818</c:v>
                </c:pt>
                <c:pt idx="3">
                  <c:v>1.1523907808737466</c:v>
                </c:pt>
                <c:pt idx="4">
                  <c:v>11.602523212134109</c:v>
                </c:pt>
                <c:pt idx="5">
                  <c:v>12.894754433377575</c:v>
                </c:pt>
                <c:pt idx="6">
                  <c:v>12.712363936444726</c:v>
                </c:pt>
              </c:numCache>
            </c:numRef>
          </c:val>
        </c:ser>
        <c:ser>
          <c:idx val="0"/>
          <c:order val="1"/>
          <c:tx>
            <c:strRef>
              <c:f>'Figure 2 growth RE'!$C$94</c:f>
              <c:strCache>
                <c:ptCount val="1"/>
                <c:pt idx="0">
                  <c:v>2005-2010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 growth RE'!$A$95:$A$101</c:f>
              <c:strCache>
                <c:ptCount val="7"/>
                <c:pt idx="0">
                  <c:v>Solar - thermal</c:v>
                </c:pt>
                <c:pt idx="1">
                  <c:v>Solar - PV</c:v>
                </c:pt>
                <c:pt idx="2">
                  <c:v>Wind</c:v>
                </c:pt>
                <c:pt idx="3">
                  <c:v>Geothermal</c:v>
                </c:pt>
                <c:pt idx="4">
                  <c:v>Hydro</c:v>
                </c:pt>
                <c:pt idx="5">
                  <c:v>Biomass and waste</c:v>
                </c:pt>
                <c:pt idx="6">
                  <c:v>Total renewables</c:v>
                </c:pt>
              </c:strCache>
            </c:strRef>
          </c:cat>
          <c:val>
            <c:numRef>
              <c:f>'Figure 2 growth RE'!$C$95:$C$101</c:f>
              <c:numCache>
                <c:formatCode>0.0</c:formatCode>
                <c:ptCount val="7"/>
                <c:pt idx="0">
                  <c:v>20.954224153541958</c:v>
                </c:pt>
                <c:pt idx="1">
                  <c:v>72.748328651421929</c:v>
                </c:pt>
                <c:pt idx="2">
                  <c:v>16.173149157259381</c:v>
                </c:pt>
                <c:pt idx="3">
                  <c:v>1.8953962452215256</c:v>
                </c:pt>
                <c:pt idx="4">
                  <c:v>3.6902962744559398</c:v>
                </c:pt>
                <c:pt idx="5">
                  <c:v>8.8117033913195808</c:v>
                </c:pt>
                <c:pt idx="6">
                  <c:v>8.210286745153784</c:v>
                </c:pt>
              </c:numCache>
            </c:numRef>
          </c:val>
        </c:ser>
        <c:ser>
          <c:idx val="1"/>
          <c:order val="2"/>
          <c:tx>
            <c:strRef>
              <c:f>'Figure 2 growth RE'!$D$94</c:f>
              <c:strCache>
                <c:ptCount val="1"/>
                <c:pt idx="0">
                  <c:v>1990-2010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 growth RE'!$A$95:$A$101</c:f>
              <c:strCache>
                <c:ptCount val="7"/>
                <c:pt idx="0">
                  <c:v>Solar - thermal</c:v>
                </c:pt>
                <c:pt idx="1">
                  <c:v>Solar - PV</c:v>
                </c:pt>
                <c:pt idx="2">
                  <c:v>Wind</c:v>
                </c:pt>
                <c:pt idx="3">
                  <c:v>Geothermal</c:v>
                </c:pt>
                <c:pt idx="4">
                  <c:v>Hydro</c:v>
                </c:pt>
                <c:pt idx="5">
                  <c:v>Biomass and waste</c:v>
                </c:pt>
                <c:pt idx="6">
                  <c:v>Total renewables</c:v>
                </c:pt>
              </c:strCache>
            </c:strRef>
          </c:cat>
          <c:val>
            <c:numRef>
              <c:f>'Figure 2 growth RE'!$D$95:$D$101</c:f>
              <c:numCache>
                <c:formatCode>0.0</c:formatCode>
                <c:ptCount val="7"/>
                <c:pt idx="0">
                  <c:v>13.625704058920363</c:v>
                </c:pt>
                <c:pt idx="1">
                  <c:v>45.948274292645429</c:v>
                </c:pt>
                <c:pt idx="2">
                  <c:v>30.042580574388356</c:v>
                </c:pt>
                <c:pt idx="3">
                  <c:v>3.1009371886656645</c:v>
                </c:pt>
                <c:pt idx="4">
                  <c:v>1.2407406839488822</c:v>
                </c:pt>
                <c:pt idx="5">
                  <c:v>5.2274205225613324</c:v>
                </c:pt>
                <c:pt idx="6">
                  <c:v>4.5502175173427473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70848"/>
        <c:axId val="577087168"/>
      </c:barChart>
      <c:catAx>
        <c:axId val="85070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087168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577087168"/>
        <c:scaling>
          <c:orientation val="minMax"/>
          <c:max val="100"/>
          <c:min val="-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70848"/>
        <c:crosses val="autoZero"/>
        <c:crossBetween val="between"/>
        <c:majorUnit val="5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03011190765332"/>
          <c:y val="0.88647545868360733"/>
          <c:w val="0.66791123124534901"/>
          <c:h val="0.106280446828204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11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983427751830012E-3"/>
          <c:y val="7.3013281366585123E-2"/>
          <c:w val="0.89311485938891011"/>
          <c:h val="0.85773786637874494"/>
        </c:manualLayout>
      </c:layout>
      <c:pie3D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explosion val="33"/>
          </c:dPt>
          <c:dLbls>
            <c:dLbl>
              <c:idx val="0"/>
              <c:layout>
                <c:manualLayout>
                  <c:x val="7.6044400699912511E-3"/>
                  <c:y val="7.12762467191600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096552726664681E-2"/>
                  <c:y val="-5.764341330243418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8440507436570446E-4"/>
                  <c:y val="-2.13258238553514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195605596372157E-2"/>
                  <c:y val="-8.02517578279300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553681694581322E-3"/>
                  <c:y val="-7.117056856187266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7075136069623101E-2"/>
                  <c:y val="0.1664923322711758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Renewables9.8%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'Fig 3  GIEC by sources'!$A$26:$A$31</c:f>
              <c:strCache>
                <c:ptCount val="6"/>
                <c:pt idx="0">
                  <c:v>Oil</c:v>
                </c:pt>
                <c:pt idx="1">
                  <c:v>Natural gas</c:v>
                </c:pt>
                <c:pt idx="2">
                  <c:v>Coal and lignite</c:v>
                </c:pt>
                <c:pt idx="3">
                  <c:v>Nuclear </c:v>
                </c:pt>
                <c:pt idx="4">
                  <c:v>Other fuels</c:v>
                </c:pt>
                <c:pt idx="5">
                  <c:v>Renewables</c:v>
                </c:pt>
              </c:strCache>
            </c:strRef>
          </c:cat>
          <c:val>
            <c:numRef>
              <c:f>'Fig 3  GIEC by sources'!$B$26:$B$31</c:f>
              <c:numCache>
                <c:formatCode>0.0%</c:formatCode>
                <c:ptCount val="6"/>
                <c:pt idx="0">
                  <c:v>0.35081792935250694</c:v>
                </c:pt>
                <c:pt idx="1">
                  <c:v>0.25116101909307198</c:v>
                </c:pt>
                <c:pt idx="2">
                  <c:v>0.15916294062301914</c:v>
                </c:pt>
                <c:pt idx="3">
                  <c:v>0.13448606180163328</c:v>
                </c:pt>
                <c:pt idx="4">
                  <c:v>2.2876439370897914E-3</c:v>
                </c:pt>
                <c:pt idx="5">
                  <c:v>9.7862724308775073E-2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6.0185185185185147E-2"/>
          <c:w val="0.54513147662098005"/>
          <c:h val="0.8981481481481481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 3  GIEC by sources'!$A$32</c:f>
              <c:strCache>
                <c:ptCount val="1"/>
                <c:pt idx="0">
                  <c:v>Solar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9188490327597937"/>
                  <c:y val="-8.62998921251350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Solar</a:t>
                    </a:r>
                    <a:r>
                      <a:rPr lang="en-US" baseline="0"/>
                      <a:t>;</a:t>
                    </a:r>
                    <a:r>
                      <a:rPr lang="en-US"/>
                      <a:t> 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sources'!$B$32</c:f>
              <c:numCache>
                <c:formatCode>0%</c:formatCode>
                <c:ptCount val="1"/>
                <c:pt idx="0">
                  <c:v>2.1418278170323539E-2</c:v>
                </c:pt>
              </c:numCache>
            </c:numRef>
          </c:val>
        </c:ser>
        <c:ser>
          <c:idx val="1"/>
          <c:order val="1"/>
          <c:tx>
            <c:strRef>
              <c:f>'Fig 3  GIEC by sources'!$A$33</c:f>
              <c:strCache>
                <c:ptCount val="1"/>
                <c:pt idx="0">
                  <c:v>Hydro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sources'!$B$33</c:f>
              <c:numCache>
                <c:formatCode>0%</c:formatCode>
                <c:ptCount val="1"/>
                <c:pt idx="0">
                  <c:v>0.18299088880624767</c:v>
                </c:pt>
              </c:numCache>
            </c:numRef>
          </c:val>
        </c:ser>
        <c:ser>
          <c:idx val="2"/>
          <c:order val="2"/>
          <c:tx>
            <c:strRef>
              <c:f>'Fig 3  GIEC by sources'!$A$34</c:f>
              <c:strCache>
                <c:ptCount val="1"/>
                <c:pt idx="0">
                  <c:v>Wind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sources'!$B$34</c:f>
              <c:numCache>
                <c:formatCode>0%</c:formatCode>
                <c:ptCount val="1"/>
                <c:pt idx="0">
                  <c:v>7.4475873930829301E-2</c:v>
                </c:pt>
              </c:numCache>
            </c:numRef>
          </c:val>
        </c:ser>
        <c:ser>
          <c:idx val="3"/>
          <c:order val="3"/>
          <c:tx>
            <c:strRef>
              <c:f>'Fig 3  GIEC by sources'!$A$36</c:f>
              <c:strCache>
                <c:ptCount val="1"/>
                <c:pt idx="0">
                  <c:v>Biomass and wastes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2592592592592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sources'!$B$36</c:f>
              <c:numCache>
                <c:formatCode>0%</c:formatCode>
                <c:ptCount val="1"/>
                <c:pt idx="0">
                  <c:v>0.68694217181108219</c:v>
                </c:pt>
              </c:numCache>
            </c:numRef>
          </c:val>
        </c:ser>
        <c:ser>
          <c:idx val="4"/>
          <c:order val="4"/>
          <c:tx>
            <c:strRef>
              <c:f>'Fig 3  GIEC by sources'!$A$35</c:f>
              <c:strCache>
                <c:ptCount val="1"/>
                <c:pt idx="0">
                  <c:v>Geothermal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8774472635365025"/>
                  <c:y val="-1.7259978425026964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Geothermal 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sources'!$B$35</c:f>
              <c:numCache>
                <c:formatCode>0%</c:formatCode>
                <c:ptCount val="1"/>
                <c:pt idx="0">
                  <c:v>3.4172787281517292E-2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692800"/>
        <c:axId val="577090624"/>
      </c:barChart>
      <c:catAx>
        <c:axId val="87692800"/>
        <c:scaling>
          <c:orientation val="minMax"/>
        </c:scaling>
        <c:delete val="1"/>
        <c:axPos val="b"/>
        <c:majorTickMark val="out"/>
        <c:minorTickMark val="none"/>
        <c:tickLblPos val="none"/>
        <c:crossAx val="577090624"/>
        <c:crosses val="autoZero"/>
        <c:auto val="1"/>
        <c:lblAlgn val="ctr"/>
        <c:lblOffset val="100"/>
        <c:noMultiLvlLbl val="0"/>
      </c:catAx>
      <c:valAx>
        <c:axId val="577090624"/>
        <c:scaling>
          <c:orientation val="minMax"/>
        </c:scaling>
        <c:delete val="1"/>
        <c:axPos val="l"/>
        <c:majorGridlines>
          <c:spPr>
            <a:ln w="0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one"/>
        <c:crossAx val="87692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7.4020341207349072E-2"/>
          <c:w val="0.60802470445911361"/>
          <c:h val="0.6017483595800534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 3  GIEC by sources'!$A$39</c:f>
              <c:strCache>
                <c:ptCount val="1"/>
                <c:pt idx="0">
                  <c:v>Municipal solid wastes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.2176285859004467"/>
                  <c:y val="8.184559454340052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sources'!$B$39</c:f>
              <c:numCache>
                <c:formatCode>0%</c:formatCode>
                <c:ptCount val="1"/>
                <c:pt idx="0">
                  <c:v>0.12329847310611793</c:v>
                </c:pt>
              </c:numCache>
            </c:numRef>
          </c:val>
        </c:ser>
        <c:ser>
          <c:idx val="1"/>
          <c:order val="1"/>
          <c:tx>
            <c:strRef>
              <c:f>'Fig 3  GIEC by sources'!$A$40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468158585439983E-3"/>
                  <c:y val="5.3533114185969474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sources'!$B$40</c:f>
              <c:numCache>
                <c:formatCode>0%</c:formatCode>
                <c:ptCount val="1"/>
                <c:pt idx="0">
                  <c:v>0.12365689890003106</c:v>
                </c:pt>
              </c:numCache>
            </c:numRef>
          </c:val>
        </c:ser>
        <c:ser>
          <c:idx val="2"/>
          <c:order val="2"/>
          <c:tx>
            <c:strRef>
              <c:f>'Fig 3  GIEC by sources'!$A$41</c:f>
              <c:strCache>
                <c:ptCount val="1"/>
                <c:pt idx="0">
                  <c:v>Wood &amp; Wood Waste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sources'!$B$41</c:f>
              <c:numCache>
                <c:formatCode>0%</c:formatCode>
                <c:ptCount val="1"/>
                <c:pt idx="0">
                  <c:v>0.66571617456132659</c:v>
                </c:pt>
              </c:numCache>
            </c:numRef>
          </c:val>
        </c:ser>
        <c:ser>
          <c:idx val="3"/>
          <c:order val="3"/>
          <c:tx>
            <c:strRef>
              <c:f>'Fig 3  GIEC by sources'!$A$42</c:f>
              <c:strCache>
                <c:ptCount val="1"/>
                <c:pt idx="0">
                  <c:v>Biogas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-4.0815950637749327E-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accent4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'Fig 3  GIEC by sources'!$B$42</c:f>
              <c:numCache>
                <c:formatCode>0%</c:formatCode>
                <c:ptCount val="1"/>
                <c:pt idx="0">
                  <c:v>8.732845343252435E-2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693312"/>
        <c:axId val="577092928"/>
      </c:barChart>
      <c:catAx>
        <c:axId val="87693312"/>
        <c:scaling>
          <c:orientation val="minMax"/>
        </c:scaling>
        <c:delete val="1"/>
        <c:axPos val="b"/>
        <c:majorTickMark val="out"/>
        <c:minorTickMark val="none"/>
        <c:tickLblPos val="none"/>
        <c:crossAx val="577092928"/>
        <c:crosses val="autoZero"/>
        <c:auto val="1"/>
        <c:lblAlgn val="ctr"/>
        <c:lblOffset val="100"/>
        <c:noMultiLvlLbl val="0"/>
      </c:catAx>
      <c:valAx>
        <c:axId val="577092928"/>
        <c:scaling>
          <c:orientation val="minMax"/>
        </c:scaling>
        <c:delete val="1"/>
        <c:axPos val="l"/>
        <c:majorGridlines>
          <c:spPr>
            <a:ln w="0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one"/>
        <c:crossAx val="87693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27363374554477E-2"/>
          <c:y val="4.0446337650416886E-2"/>
          <c:w val="0.87930678033155096"/>
          <c:h val="0.66079749122269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 share RE in GEIC'!$C$4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'Fig 4 share RE in GEIC'!$A$5:$A$38</c:f>
              <c:strCache>
                <c:ptCount val="34"/>
                <c:pt idx="0">
                  <c:v>EEA </c:v>
                </c:pt>
                <c:pt idx="1">
                  <c:v>EU-27</c:v>
                </c:pt>
                <c:pt idx="2">
                  <c:v>EU-15</c:v>
                </c:pt>
                <c:pt idx="4">
                  <c:v>Norway</c:v>
                </c:pt>
                <c:pt idx="5">
                  <c:v>Latvia</c:v>
                </c:pt>
                <c:pt idx="6">
                  <c:v>Sweden</c:v>
                </c:pt>
                <c:pt idx="7">
                  <c:v>Austria</c:v>
                </c:pt>
                <c:pt idx="8">
                  <c:v>Finland</c:v>
                </c:pt>
                <c:pt idx="9">
                  <c:v>Portugal</c:v>
                </c:pt>
                <c:pt idx="10">
                  <c:v>Denmark</c:v>
                </c:pt>
                <c:pt idx="11">
                  <c:v>Switzerland</c:v>
                </c:pt>
                <c:pt idx="12">
                  <c:v>Romania</c:v>
                </c:pt>
                <c:pt idx="13">
                  <c:v>Lithuania</c:v>
                </c:pt>
                <c:pt idx="14">
                  <c:v>Slovenia</c:v>
                </c:pt>
                <c:pt idx="15">
                  <c:v>Estonia</c:v>
                </c:pt>
                <c:pt idx="16">
                  <c:v>Spain</c:v>
                </c:pt>
                <c:pt idx="17">
                  <c:v>Turkey</c:v>
                </c:pt>
                <c:pt idx="18">
                  <c:v>Italy</c:v>
                </c:pt>
                <c:pt idx="19">
                  <c:v>Germany</c:v>
                </c:pt>
                <c:pt idx="20">
                  <c:v>Bulgaria</c:v>
                </c:pt>
                <c:pt idx="21">
                  <c:v>France</c:v>
                </c:pt>
                <c:pt idx="22">
                  <c:v>Slovakia</c:v>
                </c:pt>
                <c:pt idx="23">
                  <c:v>Hungary</c:v>
                </c:pt>
                <c:pt idx="24">
                  <c:v>Greece</c:v>
                </c:pt>
                <c:pt idx="25">
                  <c:v>Poland</c:v>
                </c:pt>
                <c:pt idx="26">
                  <c:v>Czech Republic</c:v>
                </c:pt>
                <c:pt idx="27">
                  <c:v>Ireland</c:v>
                </c:pt>
                <c:pt idx="28">
                  <c:v>Belgium</c:v>
                </c:pt>
                <c:pt idx="29">
                  <c:v>Cyprus</c:v>
                </c:pt>
                <c:pt idx="30">
                  <c:v>Netherlands</c:v>
                </c:pt>
                <c:pt idx="31">
                  <c:v>United Kingdom</c:v>
                </c:pt>
                <c:pt idx="32">
                  <c:v>Luxembourg</c:v>
                </c:pt>
                <c:pt idx="33">
                  <c:v>Malta</c:v>
                </c:pt>
              </c:strCache>
            </c:strRef>
          </c:cat>
          <c:val>
            <c:numRef>
              <c:f>'Fig 4 share RE in GEIC'!$C$5:$C$38</c:f>
              <c:numCache>
                <c:formatCode>0.0%</c:formatCode>
                <c:ptCount val="34"/>
                <c:pt idx="0">
                  <c:v>0.10584756172134502</c:v>
                </c:pt>
                <c:pt idx="1">
                  <c:v>9.7836573309494232E-2</c:v>
                </c:pt>
                <c:pt idx="2">
                  <c:v>9.8708690610395583E-2</c:v>
                </c:pt>
                <c:pt idx="4">
                  <c:v>0.35254095670078484</c:v>
                </c:pt>
                <c:pt idx="5">
                  <c:v>0.34618774790656676</c:v>
                </c:pt>
                <c:pt idx="6">
                  <c:v>0.33899361271226047</c:v>
                </c:pt>
                <c:pt idx="7">
                  <c:v>0.26200242648333238</c:v>
                </c:pt>
                <c:pt idx="8">
                  <c:v>0.24506463302504192</c:v>
                </c:pt>
                <c:pt idx="9">
                  <c:v>0.22478870928038072</c:v>
                </c:pt>
                <c:pt idx="10">
                  <c:v>0.20226696340769112</c:v>
                </c:pt>
                <c:pt idx="11">
                  <c:v>0.18097658377200945</c:v>
                </c:pt>
                <c:pt idx="12">
                  <c:v>0.16329674022627982</c:v>
                </c:pt>
                <c:pt idx="13">
                  <c:v>0.15501165501165501</c:v>
                </c:pt>
                <c:pt idx="14">
                  <c:v>0.14716409691629956</c:v>
                </c:pt>
                <c:pt idx="15">
                  <c:v>0.13866579249303393</c:v>
                </c:pt>
                <c:pt idx="16">
                  <c:v>0.1157159970512348</c:v>
                </c:pt>
                <c:pt idx="17">
                  <c:v>0.10875807945223419</c:v>
                </c:pt>
                <c:pt idx="18">
                  <c:v>0.10274905278751104</c:v>
                </c:pt>
                <c:pt idx="19">
                  <c:v>9.6859518886029242E-2</c:v>
                </c:pt>
                <c:pt idx="20">
                  <c:v>8.019740900678593E-2</c:v>
                </c:pt>
                <c:pt idx="21">
                  <c:v>7.7855057786250445E-2</c:v>
                </c:pt>
                <c:pt idx="22">
                  <c:v>7.7335118848342821E-2</c:v>
                </c:pt>
                <c:pt idx="23">
                  <c:v>7.6564785587805065E-2</c:v>
                </c:pt>
                <c:pt idx="24">
                  <c:v>7.478936236607607E-2</c:v>
                </c:pt>
                <c:pt idx="25">
                  <c:v>7.1560607252418779E-2</c:v>
                </c:pt>
                <c:pt idx="26">
                  <c:v>6.2093766053918829E-2</c:v>
                </c:pt>
                <c:pt idx="27">
                  <c:v>4.3576158940397354E-2</c:v>
                </c:pt>
                <c:pt idx="28">
                  <c:v>4.1526429605059915E-2</c:v>
                </c:pt>
                <c:pt idx="29">
                  <c:v>3.7173352962826645E-2</c:v>
                </c:pt>
                <c:pt idx="30">
                  <c:v>3.412176153881552E-2</c:v>
                </c:pt>
                <c:pt idx="31">
                  <c:v>3.1928852602420177E-2</c:v>
                </c:pt>
                <c:pt idx="32">
                  <c:v>2.8553027050236154E-2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53408"/>
        <c:axId val="62876480"/>
      </c:barChart>
      <c:lineChart>
        <c:grouping val="standard"/>
        <c:varyColors val="0"/>
        <c:ser>
          <c:idx val="1"/>
          <c:order val="1"/>
          <c:tx>
            <c:strRef>
              <c:f>'Fig 4 share RE in GEIC'!$D$4</c:f>
              <c:strCache>
                <c:ptCount val="1"/>
                <c:pt idx="0">
                  <c:v>Target 2010</c:v>
                </c:pt>
              </c:strCache>
            </c:strRef>
          </c:tx>
          <c:spPr>
            <a:ln>
              <a:noFill/>
            </a:ln>
          </c:spPr>
          <c:marker>
            <c:symbol val="dot"/>
            <c:size val="8"/>
            <c:spPr>
              <a:solidFill>
                <a:srgbClr val="FF0000"/>
              </a:solidFill>
            </c:spPr>
          </c:marker>
          <c:cat>
            <c:strRef>
              <c:f>'Fig 4 share RE in GEIC'!$A$5:$A$38</c:f>
              <c:strCache>
                <c:ptCount val="34"/>
                <c:pt idx="0">
                  <c:v>EEA </c:v>
                </c:pt>
                <c:pt idx="1">
                  <c:v>EU-27</c:v>
                </c:pt>
                <c:pt idx="2">
                  <c:v>EU-15</c:v>
                </c:pt>
                <c:pt idx="4">
                  <c:v>Norway</c:v>
                </c:pt>
                <c:pt idx="5">
                  <c:v>Latvia</c:v>
                </c:pt>
                <c:pt idx="6">
                  <c:v>Sweden</c:v>
                </c:pt>
                <c:pt idx="7">
                  <c:v>Austria</c:v>
                </c:pt>
                <c:pt idx="8">
                  <c:v>Finland</c:v>
                </c:pt>
                <c:pt idx="9">
                  <c:v>Portugal</c:v>
                </c:pt>
                <c:pt idx="10">
                  <c:v>Denmark</c:v>
                </c:pt>
                <c:pt idx="11">
                  <c:v>Switzerland</c:v>
                </c:pt>
                <c:pt idx="12">
                  <c:v>Romania</c:v>
                </c:pt>
                <c:pt idx="13">
                  <c:v>Lithuania</c:v>
                </c:pt>
                <c:pt idx="14">
                  <c:v>Slovenia</c:v>
                </c:pt>
                <c:pt idx="15">
                  <c:v>Estonia</c:v>
                </c:pt>
                <c:pt idx="16">
                  <c:v>Spain</c:v>
                </c:pt>
                <c:pt idx="17">
                  <c:v>Turkey</c:v>
                </c:pt>
                <c:pt idx="18">
                  <c:v>Italy</c:v>
                </c:pt>
                <c:pt idx="19">
                  <c:v>Germany</c:v>
                </c:pt>
                <c:pt idx="20">
                  <c:v>Bulgaria</c:v>
                </c:pt>
                <c:pt idx="21">
                  <c:v>France</c:v>
                </c:pt>
                <c:pt idx="22">
                  <c:v>Slovakia</c:v>
                </c:pt>
                <c:pt idx="23">
                  <c:v>Hungary</c:v>
                </c:pt>
                <c:pt idx="24">
                  <c:v>Greece</c:v>
                </c:pt>
                <c:pt idx="25">
                  <c:v>Poland</c:v>
                </c:pt>
                <c:pt idx="26">
                  <c:v>Czech Republic</c:v>
                </c:pt>
                <c:pt idx="27">
                  <c:v>Ireland</c:v>
                </c:pt>
                <c:pt idx="28">
                  <c:v>Belgium</c:v>
                </c:pt>
                <c:pt idx="29">
                  <c:v>Cyprus</c:v>
                </c:pt>
                <c:pt idx="30">
                  <c:v>Netherlands</c:v>
                </c:pt>
                <c:pt idx="31">
                  <c:v>United Kingdom</c:v>
                </c:pt>
                <c:pt idx="32">
                  <c:v>Luxembourg</c:v>
                </c:pt>
                <c:pt idx="33">
                  <c:v>Malta</c:v>
                </c:pt>
              </c:strCache>
            </c:strRef>
          </c:cat>
          <c:val>
            <c:numRef>
              <c:f>'Fig 4 share RE in GEIC'!$D$5:$D$38</c:f>
              <c:numCache>
                <c:formatCode>General</c:formatCode>
                <c:ptCount val="34"/>
                <c:pt idx="2" formatCode="0%">
                  <c:v>0.12</c:v>
                </c:pt>
                <c:pt idx="6" formatCode="0%">
                  <c:v>0.12</c:v>
                </c:pt>
                <c:pt idx="7" formatCode="0%">
                  <c:v>0.12</c:v>
                </c:pt>
                <c:pt idx="8" formatCode="0%">
                  <c:v>0.12</c:v>
                </c:pt>
                <c:pt idx="9" formatCode="0%">
                  <c:v>0.12</c:v>
                </c:pt>
                <c:pt idx="10" formatCode="0%">
                  <c:v>0.12</c:v>
                </c:pt>
                <c:pt idx="16" formatCode="0%">
                  <c:v>0.12</c:v>
                </c:pt>
                <c:pt idx="18" formatCode="0%">
                  <c:v>0.12</c:v>
                </c:pt>
                <c:pt idx="19" formatCode="0%">
                  <c:v>0.12</c:v>
                </c:pt>
                <c:pt idx="21" formatCode="0%">
                  <c:v>0.12</c:v>
                </c:pt>
                <c:pt idx="24" formatCode="0%">
                  <c:v>0.12</c:v>
                </c:pt>
                <c:pt idx="27" formatCode="0%">
                  <c:v>0.12</c:v>
                </c:pt>
                <c:pt idx="28" formatCode="0%">
                  <c:v>0.12</c:v>
                </c:pt>
                <c:pt idx="30" formatCode="0%">
                  <c:v>0.12</c:v>
                </c:pt>
                <c:pt idx="31" formatCode="0%">
                  <c:v>0.12</c:v>
                </c:pt>
                <c:pt idx="32" formatCode="0%">
                  <c:v>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53408"/>
        <c:axId val="62876480"/>
      </c:lineChart>
      <c:catAx>
        <c:axId val="879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76480"/>
        <c:crosses val="autoZero"/>
        <c:auto val="1"/>
        <c:lblAlgn val="ctr"/>
        <c:lblOffset val="100"/>
        <c:noMultiLvlLbl val="0"/>
      </c:catAx>
      <c:valAx>
        <c:axId val="62876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 of RE in GEIC (%)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5340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6906740535549435"/>
          <c:y val="0.90489130434782605"/>
          <c:w val="0.18421052631578938"/>
          <c:h val="5.9782608695652183E-2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19050</xdr:rowOff>
    </xdr:from>
    <xdr:to>
      <xdr:col>9</xdr:col>
      <xdr:colOff>423332</xdr:colOff>
      <xdr:row>25</xdr:row>
      <xdr:rowOff>21167</xdr:rowOff>
    </xdr:to>
    <xdr:graphicFrame macro="">
      <xdr:nvGraphicFramePr>
        <xdr:cNvPr id="2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25</xdr:row>
      <xdr:rowOff>152400</xdr:rowOff>
    </xdr:from>
    <xdr:to>
      <xdr:col>36</xdr:col>
      <xdr:colOff>638175</xdr:colOff>
      <xdr:row>43</xdr:row>
      <xdr:rowOff>57150</xdr:rowOff>
    </xdr:to>
    <xdr:graphicFrame macro="">
      <xdr:nvGraphicFramePr>
        <xdr:cNvPr id="213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57150</xdr:colOff>
      <xdr:row>47</xdr:row>
      <xdr:rowOff>133350</xdr:rowOff>
    </xdr:from>
    <xdr:to>
      <xdr:col>36</xdr:col>
      <xdr:colOff>628650</xdr:colOff>
      <xdr:row>64</xdr:row>
      <xdr:rowOff>142875</xdr:rowOff>
    </xdr:to>
    <xdr:graphicFrame macro="">
      <xdr:nvGraphicFramePr>
        <xdr:cNvPr id="213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10</xdr:col>
      <xdr:colOff>38100</xdr:colOff>
      <xdr:row>27</xdr:row>
      <xdr:rowOff>38100</xdr:rowOff>
    </xdr:to>
    <xdr:graphicFrame macro="">
      <xdr:nvGraphicFramePr>
        <xdr:cNvPr id="413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66675</xdr:rowOff>
    </xdr:from>
    <xdr:to>
      <xdr:col>3</xdr:col>
      <xdr:colOff>533400</xdr:colOff>
      <xdr:row>21</xdr:row>
      <xdr:rowOff>161925</xdr:rowOff>
    </xdr:to>
    <xdr:graphicFrame macro="">
      <xdr:nvGraphicFramePr>
        <xdr:cNvPr id="6259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4</xdr:row>
      <xdr:rowOff>19050</xdr:rowOff>
    </xdr:from>
    <xdr:to>
      <xdr:col>8</xdr:col>
      <xdr:colOff>619125</xdr:colOff>
      <xdr:row>22</xdr:row>
      <xdr:rowOff>47625</xdr:rowOff>
    </xdr:to>
    <xdr:graphicFrame macro="">
      <xdr:nvGraphicFramePr>
        <xdr:cNvPr id="6260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4</xdr:row>
      <xdr:rowOff>133350</xdr:rowOff>
    </xdr:from>
    <xdr:to>
      <xdr:col>8</xdr:col>
      <xdr:colOff>714375</xdr:colOff>
      <xdr:row>23</xdr:row>
      <xdr:rowOff>0</xdr:rowOff>
    </xdr:to>
    <xdr:graphicFrame macro="">
      <xdr:nvGraphicFramePr>
        <xdr:cNvPr id="6261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4</xdr:row>
      <xdr:rowOff>0</xdr:rowOff>
    </xdr:from>
    <xdr:to>
      <xdr:col>14</xdr:col>
      <xdr:colOff>0</xdr:colOff>
      <xdr:row>26</xdr:row>
      <xdr:rowOff>47625</xdr:rowOff>
    </xdr:to>
    <xdr:graphicFrame macro="">
      <xdr:nvGraphicFramePr>
        <xdr:cNvPr id="1027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Factsheets\2005%20update\updated%201st%20draft\CSIs%201st%20draft\EN30_EU25_2003%20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EA%20E&amp;E%20Framework%20Contract/Factsheets/European%20Union/Revised%20Fact%20Sheets/Spreadsheets/EN26%20Total%20energy%20consumption%20by%20fuel%20(200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Documents%20and%20Settings\James_Greenleaf\Work\Factsheets\2005%20update\updated%201st%20draft\CSIs%201st%20draft\EN30_EU25_2003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9_2006%20update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E&amp;E%20report\2006%20E&amp;E\Comments%20on%201st%20draft\Final%20versions%20of%20FS%20from%20EEA%2019-01-06\EN29_EU25_2003%20data%20-%20final%20draft%20-%2030-11-05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ernandez/Local%20Settings/Temporary%20Internet%20Files/OLK31/Final%20versions%20of%20FS%20from%20EEA%2019-01-06/EN29_EU25_2003%20data%20-%20final%20draft%20-%2030-11-05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8%20Electricity%20consumption%20(200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6_2006%20update_RW_updated_16_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a_Ann growth rates"/>
      <sheetName val="Fig1b_Energy consump"/>
      <sheetName val="Fig2_Contribution renew"/>
      <sheetName val="Figure3 share renewables"/>
      <sheetName val="Figure4 - summary table"/>
      <sheetName val="Data for graphs"/>
      <sheetName val="Chart renewable share trend"/>
      <sheetName val="Chart Av an Gr &amp; Proj"/>
      <sheetName val="Chart OLD_Figure4"/>
      <sheetName val="Scenarios for old_Figure4"/>
      <sheetName val="X"/>
      <sheetName val="% RE in total 2004"/>
      <sheetName val="Summary"/>
      <sheetName val="Total GIEC"/>
      <sheetName val="Renewables GIEC"/>
      <sheetName val="Wind GIEC"/>
      <sheetName val="Solar GIEC"/>
      <sheetName val="Biomass &amp; waste GIEC"/>
      <sheetName val="Geothermal GIEC"/>
      <sheetName val="Hydro GIEC"/>
      <sheetName val="Total 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&amp; Waste GIEC projection"/>
      <sheetName val="Geothermal GIEC projections"/>
      <sheetName val="New Cronos Data"/>
      <sheetName val="Ricar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indic_en 100900</v>
          </cell>
          <cell r="B1" t="str">
            <v>indic_en</v>
          </cell>
          <cell r="C1">
            <v>100900</v>
          </cell>
        </row>
        <row r="2">
          <cell r="A2" t="str">
            <v xml:space="preserve"> Gross inland consumption</v>
          </cell>
          <cell r="C2" t="str">
            <v>Gross inland consumption</v>
          </cell>
        </row>
        <row r="3">
          <cell r="A3" t="str">
            <v>unit 1000toe</v>
          </cell>
          <cell r="B3" t="str">
            <v>unit</v>
          </cell>
          <cell r="C3" t="str">
            <v>1000toe</v>
          </cell>
        </row>
        <row r="4">
          <cell r="A4" t="str">
            <v xml:space="preserve"> Thousands tons of oil equivalent (TOE)</v>
          </cell>
          <cell r="C4" t="str">
            <v>Thousands tons of oil equivalent (TOE)</v>
          </cell>
        </row>
        <row r="5">
          <cell r="A5" t="str">
            <v>product 0</v>
          </cell>
          <cell r="B5" t="str">
            <v>product</v>
          </cell>
          <cell r="C5">
            <v>0</v>
          </cell>
        </row>
        <row r="6">
          <cell r="A6" t="str">
            <v xml:space="preserve"> All Products</v>
          </cell>
          <cell r="C6" t="str">
            <v>All Products</v>
          </cell>
        </row>
        <row r="7">
          <cell r="A7" t="str">
            <v xml:space="preserve"> </v>
          </cell>
        </row>
        <row r="8">
          <cell r="A8" t="str">
            <v xml:space="preserve"> </v>
          </cell>
          <cell r="D8" t="str">
            <v>time</v>
          </cell>
          <cell r="E8" t="str">
            <v>1990a00</v>
          </cell>
          <cell r="F8" t="str">
            <v>1991a00</v>
          </cell>
          <cell r="G8" t="str">
            <v>1992a00</v>
          </cell>
          <cell r="H8" t="str">
            <v>1993a00</v>
          </cell>
          <cell r="I8" t="str">
            <v>1994a00</v>
          </cell>
          <cell r="J8" t="str">
            <v>1995a00</v>
          </cell>
          <cell r="K8" t="str">
            <v>1996a00</v>
          </cell>
          <cell r="L8" t="str">
            <v>1997a00</v>
          </cell>
          <cell r="M8" t="str">
            <v>1998a00</v>
          </cell>
          <cell r="N8" t="str">
            <v>1999a00</v>
          </cell>
          <cell r="O8" t="str">
            <v>2000a00</v>
          </cell>
          <cell r="P8" t="str">
            <v>2001a00</v>
          </cell>
          <cell r="Q8" t="str">
            <v>2002a00</v>
          </cell>
          <cell r="R8" t="str">
            <v>2003a00</v>
          </cell>
          <cell r="S8" t="str">
            <v>2004a00</v>
          </cell>
        </row>
        <row r="9">
          <cell r="A9" t="str">
            <v xml:space="preserve"> </v>
          </cell>
        </row>
        <row r="10">
          <cell r="A10" t="str">
            <v xml:space="preserve">geo </v>
          </cell>
          <cell r="B10" t="str">
            <v>geo</v>
          </cell>
        </row>
        <row r="11">
          <cell r="A11" t="str">
            <v>EU-25 EU-25</v>
          </cell>
          <cell r="B11" t="str">
            <v>EU-25</v>
          </cell>
          <cell r="C11" t="str">
            <v>EU-25</v>
          </cell>
          <cell r="E11">
            <v>1559394</v>
          </cell>
          <cell r="F11">
            <v>1578832</v>
          </cell>
          <cell r="G11">
            <v>1551846</v>
          </cell>
          <cell r="H11">
            <v>1550248</v>
          </cell>
          <cell r="I11">
            <v>1544844</v>
          </cell>
          <cell r="J11">
            <v>1579272</v>
          </cell>
          <cell r="K11">
            <v>1636237</v>
          </cell>
          <cell r="L11">
            <v>1626534</v>
          </cell>
          <cell r="M11">
            <v>1647703</v>
          </cell>
          <cell r="N11">
            <v>1642910</v>
          </cell>
          <cell r="O11">
            <v>1654504</v>
          </cell>
          <cell r="P11">
            <v>1693794</v>
          </cell>
          <cell r="Q11">
            <v>1686660</v>
          </cell>
          <cell r="R11">
            <v>1727102</v>
          </cell>
          <cell r="S11">
            <v>1746799</v>
          </cell>
        </row>
        <row r="12">
          <cell r="A12" t="str">
            <v>EU-15 EU-15</v>
          </cell>
          <cell r="B12" t="str">
            <v>EU-15</v>
          </cell>
          <cell r="C12" t="str">
            <v>EU-15</v>
          </cell>
          <cell r="E12">
            <v>1320703</v>
          </cell>
          <cell r="F12">
            <v>1349588</v>
          </cell>
          <cell r="G12">
            <v>1336885</v>
          </cell>
          <cell r="H12">
            <v>1336639</v>
          </cell>
          <cell r="I12">
            <v>1338361</v>
          </cell>
          <cell r="J12">
            <v>1367494</v>
          </cell>
          <cell r="K12">
            <v>1417528</v>
          </cell>
          <cell r="L12">
            <v>1409793</v>
          </cell>
          <cell r="M12">
            <v>1439080</v>
          </cell>
          <cell r="N12">
            <v>1441926</v>
          </cell>
          <cell r="O12">
            <v>1455603</v>
          </cell>
          <cell r="P12">
            <v>1490425</v>
          </cell>
          <cell r="Q12">
            <v>1483189</v>
          </cell>
          <cell r="R12">
            <v>1517266</v>
          </cell>
          <cell r="S12">
            <v>1536501</v>
          </cell>
        </row>
        <row r="13">
          <cell r="A13" t="str">
            <v>EU-10 EU-10</v>
          </cell>
          <cell r="B13" t="str">
            <v>EU-10</v>
          </cell>
          <cell r="C13" t="str">
            <v>EU-10</v>
          </cell>
          <cell r="E13">
            <v>238691</v>
          </cell>
          <cell r="F13">
            <v>229244</v>
          </cell>
          <cell r="G13">
            <v>214961</v>
          </cell>
          <cell r="H13">
            <v>213609</v>
          </cell>
          <cell r="I13">
            <v>206483</v>
          </cell>
          <cell r="J13">
            <v>211778</v>
          </cell>
          <cell r="K13">
            <v>218709</v>
          </cell>
          <cell r="L13">
            <v>216741</v>
          </cell>
          <cell r="M13">
            <v>208623</v>
          </cell>
          <cell r="N13">
            <v>200984</v>
          </cell>
          <cell r="O13">
            <v>198901</v>
          </cell>
          <cell r="P13">
            <v>203369</v>
          </cell>
          <cell r="Q13">
            <v>203471</v>
          </cell>
          <cell r="R13">
            <v>209836</v>
          </cell>
          <cell r="S13">
            <v>210298</v>
          </cell>
        </row>
        <row r="14">
          <cell r="A14" t="str">
            <v>be Belgium</v>
          </cell>
          <cell r="B14" t="str">
            <v>be</v>
          </cell>
          <cell r="C14" t="str">
            <v>Belgium</v>
          </cell>
          <cell r="E14">
            <v>47258</v>
          </cell>
          <cell r="F14">
            <v>49493</v>
          </cell>
          <cell r="G14">
            <v>50259</v>
          </cell>
          <cell r="H14">
            <v>48888</v>
          </cell>
          <cell r="I14">
            <v>49758</v>
          </cell>
          <cell r="J14">
            <v>50459</v>
          </cell>
          <cell r="K14">
            <v>53981</v>
          </cell>
          <cell r="L14">
            <v>55120</v>
          </cell>
          <cell r="M14">
            <v>56210</v>
          </cell>
          <cell r="N14">
            <v>56876</v>
          </cell>
          <cell r="O14">
            <v>57168</v>
          </cell>
          <cell r="P14">
            <v>55656</v>
          </cell>
          <cell r="Q14">
            <v>52552</v>
          </cell>
          <cell r="R14">
            <v>55801</v>
          </cell>
          <cell r="S14">
            <v>54826</v>
          </cell>
        </row>
        <row r="15">
          <cell r="A15" t="str">
            <v>cz Czech Republic</v>
          </cell>
          <cell r="B15" t="str">
            <v>cz</v>
          </cell>
          <cell r="C15" t="str">
            <v>Czech Republic</v>
          </cell>
          <cell r="E15">
            <v>47365</v>
          </cell>
          <cell r="F15">
            <v>42992</v>
          </cell>
          <cell r="G15">
            <v>43292</v>
          </cell>
          <cell r="H15">
            <v>41881</v>
          </cell>
          <cell r="I15">
            <v>40267</v>
          </cell>
          <cell r="J15">
            <v>40601</v>
          </cell>
          <cell r="K15">
            <v>41919</v>
          </cell>
          <cell r="L15">
            <v>42370</v>
          </cell>
          <cell r="M15">
            <v>40897</v>
          </cell>
          <cell r="N15">
            <v>37947</v>
          </cell>
          <cell r="O15">
            <v>40307</v>
          </cell>
          <cell r="P15">
            <v>41161</v>
          </cell>
          <cell r="Q15">
            <v>41395</v>
          </cell>
          <cell r="R15">
            <v>43529</v>
          </cell>
          <cell r="S15">
            <v>43558</v>
          </cell>
        </row>
        <row r="16">
          <cell r="A16" t="str">
            <v>dk Denmark</v>
          </cell>
          <cell r="B16" t="str">
            <v>dk</v>
          </cell>
          <cell r="C16" t="str">
            <v>Denmark</v>
          </cell>
          <cell r="E16">
            <v>17856</v>
          </cell>
          <cell r="F16">
            <v>19766</v>
          </cell>
          <cell r="G16">
            <v>18902</v>
          </cell>
          <cell r="H16">
            <v>19545</v>
          </cell>
          <cell r="I16">
            <v>20256</v>
          </cell>
          <cell r="J16">
            <v>20247</v>
          </cell>
          <cell r="K16">
            <v>22838</v>
          </cell>
          <cell r="L16">
            <v>21309</v>
          </cell>
          <cell r="M16">
            <v>20966</v>
          </cell>
          <cell r="N16">
            <v>20215</v>
          </cell>
          <cell r="O16">
            <v>19643</v>
          </cell>
          <cell r="P16">
            <v>20169</v>
          </cell>
          <cell r="Q16">
            <v>19776</v>
          </cell>
          <cell r="R16">
            <v>20578</v>
          </cell>
          <cell r="S16">
            <v>19998</v>
          </cell>
        </row>
        <row r="17">
          <cell r="A17" t="str">
            <v>de Germany (including ex-GDR from 1991)</v>
          </cell>
          <cell r="B17" t="str">
            <v>de</v>
          </cell>
          <cell r="C17" t="str">
            <v>Germany (including ex-GDR from 1991)</v>
          </cell>
          <cell r="E17">
            <v>354485</v>
          </cell>
          <cell r="F17">
            <v>347057</v>
          </cell>
          <cell r="G17">
            <v>340031</v>
          </cell>
          <cell r="H17">
            <v>338221</v>
          </cell>
          <cell r="I17">
            <v>335512</v>
          </cell>
          <cell r="J17">
            <v>338019</v>
          </cell>
          <cell r="K17">
            <v>349101</v>
          </cell>
          <cell r="L17">
            <v>345465</v>
          </cell>
          <cell r="M17">
            <v>344484</v>
          </cell>
          <cell r="N17">
            <v>338421</v>
          </cell>
          <cell r="O17">
            <v>340225</v>
          </cell>
          <cell r="P17">
            <v>352161</v>
          </cell>
          <cell r="Q17">
            <v>344869</v>
          </cell>
          <cell r="R17">
            <v>346795</v>
          </cell>
          <cell r="S17">
            <v>347741</v>
          </cell>
        </row>
        <row r="18">
          <cell r="A18" t="str">
            <v>ee Estonia</v>
          </cell>
          <cell r="B18" t="str">
            <v>ee</v>
          </cell>
          <cell r="C18" t="str">
            <v>Estonia</v>
          </cell>
          <cell r="E18">
            <v>9876</v>
          </cell>
          <cell r="F18">
            <v>9194</v>
          </cell>
          <cell r="G18">
            <v>6837</v>
          </cell>
          <cell r="H18">
            <v>5339</v>
          </cell>
          <cell r="I18">
            <v>5538</v>
          </cell>
          <cell r="J18">
            <v>5276</v>
          </cell>
          <cell r="K18">
            <v>5599</v>
          </cell>
          <cell r="L18">
            <v>5510</v>
          </cell>
          <cell r="M18">
            <v>5224</v>
          </cell>
          <cell r="N18">
            <v>4881</v>
          </cell>
          <cell r="O18">
            <v>4572</v>
          </cell>
          <cell r="P18">
            <v>5097</v>
          </cell>
          <cell r="Q18">
            <v>4964</v>
          </cell>
          <cell r="R18">
            <v>5409</v>
          </cell>
          <cell r="S18">
            <v>5639</v>
          </cell>
        </row>
        <row r="19">
          <cell r="A19" t="str">
            <v>gr Greece</v>
          </cell>
          <cell r="B19" t="str">
            <v>gr</v>
          </cell>
          <cell r="C19" t="str">
            <v>Greece</v>
          </cell>
          <cell r="E19">
            <v>22278</v>
          </cell>
          <cell r="F19">
            <v>22414</v>
          </cell>
          <cell r="G19">
            <v>23040</v>
          </cell>
          <cell r="H19">
            <v>22605</v>
          </cell>
          <cell r="I19">
            <v>23606</v>
          </cell>
          <cell r="J19">
            <v>24137</v>
          </cell>
          <cell r="K19">
            <v>25405</v>
          </cell>
          <cell r="L19">
            <v>25585</v>
          </cell>
          <cell r="M19">
            <v>26875</v>
          </cell>
          <cell r="N19">
            <v>26759</v>
          </cell>
          <cell r="O19">
            <v>28076</v>
          </cell>
          <cell r="P19">
            <v>28937</v>
          </cell>
          <cell r="Q19">
            <v>29721</v>
          </cell>
          <cell r="R19">
            <v>30159</v>
          </cell>
          <cell r="S19">
            <v>30631</v>
          </cell>
        </row>
        <row r="20">
          <cell r="A20" t="str">
            <v>es Spain</v>
          </cell>
          <cell r="B20" t="str">
            <v>es</v>
          </cell>
          <cell r="C20" t="str">
            <v>Spain</v>
          </cell>
          <cell r="E20">
            <v>89401</v>
          </cell>
          <cell r="F20">
            <v>94160</v>
          </cell>
          <cell r="G20">
            <v>95158</v>
          </cell>
          <cell r="H20">
            <v>91395</v>
          </cell>
          <cell r="I20">
            <v>97110</v>
          </cell>
          <cell r="J20">
            <v>102207</v>
          </cell>
          <cell r="K20">
            <v>100825</v>
          </cell>
          <cell r="L20">
            <v>106054</v>
          </cell>
          <cell r="M20">
            <v>111099</v>
          </cell>
          <cell r="N20">
            <v>117567</v>
          </cell>
          <cell r="O20">
            <v>122698</v>
          </cell>
          <cell r="P20">
            <v>126246</v>
          </cell>
          <cell r="Q20">
            <v>129887</v>
          </cell>
          <cell r="R20">
            <v>134285</v>
          </cell>
          <cell r="S20">
            <v>140246</v>
          </cell>
        </row>
        <row r="21">
          <cell r="A21" t="str">
            <v>fr France</v>
          </cell>
          <cell r="B21" t="str">
            <v>fr</v>
          </cell>
          <cell r="C21" t="str">
            <v>France</v>
          </cell>
          <cell r="E21">
            <v>226550</v>
          </cell>
          <cell r="F21">
            <v>238878</v>
          </cell>
          <cell r="G21">
            <v>237682</v>
          </cell>
          <cell r="H21">
            <v>240320</v>
          </cell>
          <cell r="I21">
            <v>230785</v>
          </cell>
          <cell r="J21">
            <v>239896</v>
          </cell>
          <cell r="K21">
            <v>254087</v>
          </cell>
          <cell r="L21">
            <v>246958</v>
          </cell>
          <cell r="M21">
            <v>254548</v>
          </cell>
          <cell r="N21">
            <v>254244</v>
          </cell>
          <cell r="O21">
            <v>258478</v>
          </cell>
          <cell r="P21">
            <v>266213</v>
          </cell>
          <cell r="Q21">
            <v>266186</v>
          </cell>
          <cell r="R21">
            <v>270371</v>
          </cell>
          <cell r="S21">
            <v>273700</v>
          </cell>
        </row>
        <row r="22">
          <cell r="A22" t="str">
            <v>ie Ireland</v>
          </cell>
          <cell r="B22" t="str">
            <v>ie</v>
          </cell>
          <cell r="C22" t="str">
            <v>Ireland</v>
          </cell>
          <cell r="E22">
            <v>10398</v>
          </cell>
          <cell r="F22">
            <v>10342</v>
          </cell>
          <cell r="G22">
            <v>10089</v>
          </cell>
          <cell r="H22">
            <v>10458</v>
          </cell>
          <cell r="I22">
            <v>10891</v>
          </cell>
          <cell r="J22">
            <v>10966</v>
          </cell>
          <cell r="K22">
            <v>11721</v>
          </cell>
          <cell r="L22">
            <v>12279</v>
          </cell>
          <cell r="M22">
            <v>13045</v>
          </cell>
          <cell r="N22">
            <v>13826</v>
          </cell>
          <cell r="O22">
            <v>14173</v>
          </cell>
          <cell r="P22">
            <v>14806</v>
          </cell>
          <cell r="Q22">
            <v>15131</v>
          </cell>
          <cell r="R22">
            <v>14873</v>
          </cell>
          <cell r="S22">
            <v>15707</v>
          </cell>
        </row>
        <row r="23">
          <cell r="A23" t="str">
            <v>it Italy</v>
          </cell>
          <cell r="B23" t="str">
            <v>it</v>
          </cell>
          <cell r="C23" t="str">
            <v>Italy</v>
          </cell>
          <cell r="E23">
            <v>153098</v>
          </cell>
          <cell r="F23">
            <v>156898</v>
          </cell>
          <cell r="G23">
            <v>154328</v>
          </cell>
          <cell r="H23">
            <v>153543</v>
          </cell>
          <cell r="I23">
            <v>152733</v>
          </cell>
          <cell r="J23">
            <v>161262</v>
          </cell>
          <cell r="K23">
            <v>161137</v>
          </cell>
          <cell r="L23">
            <v>163575</v>
          </cell>
          <cell r="M23">
            <v>168260</v>
          </cell>
          <cell r="N23">
            <v>171156</v>
          </cell>
          <cell r="O23">
            <v>172537</v>
          </cell>
          <cell r="P23">
            <v>173073</v>
          </cell>
          <cell r="Q23">
            <v>173399</v>
          </cell>
          <cell r="R23">
            <v>182949</v>
          </cell>
          <cell r="S23">
            <v>184819</v>
          </cell>
        </row>
        <row r="24">
          <cell r="A24" t="str">
            <v>cy Cyprus</v>
          </cell>
          <cell r="B24" t="str">
            <v>cy</v>
          </cell>
          <cell r="C24" t="str">
            <v>Cyprus</v>
          </cell>
          <cell r="E24">
            <v>1816</v>
          </cell>
          <cell r="F24">
            <v>1583</v>
          </cell>
          <cell r="G24">
            <v>1786</v>
          </cell>
          <cell r="H24">
            <v>1850</v>
          </cell>
          <cell r="I24">
            <v>2136</v>
          </cell>
          <cell r="J24">
            <v>1970</v>
          </cell>
          <cell r="K24">
            <v>2115</v>
          </cell>
          <cell r="L24">
            <v>2065</v>
          </cell>
          <cell r="M24">
            <v>2214</v>
          </cell>
          <cell r="N24">
            <v>2265</v>
          </cell>
          <cell r="O24">
            <v>2382</v>
          </cell>
          <cell r="P24">
            <v>2409</v>
          </cell>
          <cell r="Q24">
            <v>2424</v>
          </cell>
          <cell r="R24">
            <v>2632</v>
          </cell>
          <cell r="S24">
            <v>2488</v>
          </cell>
        </row>
        <row r="25">
          <cell r="A25" t="str">
            <v>lv Latvia</v>
          </cell>
          <cell r="B25" t="str">
            <v>lv</v>
          </cell>
          <cell r="C25" t="str">
            <v>Latvia</v>
          </cell>
          <cell r="E25">
            <v>7861</v>
          </cell>
          <cell r="F25">
            <v>7441</v>
          </cell>
          <cell r="G25">
            <v>6047</v>
          </cell>
          <cell r="H25">
            <v>5066</v>
          </cell>
          <cell r="I25">
            <v>5090</v>
          </cell>
          <cell r="J25">
            <v>4789</v>
          </cell>
          <cell r="K25">
            <v>4755</v>
          </cell>
          <cell r="L25">
            <v>4505</v>
          </cell>
          <cell r="M25">
            <v>4460</v>
          </cell>
          <cell r="N25">
            <v>4111</v>
          </cell>
          <cell r="O25">
            <v>3938</v>
          </cell>
          <cell r="P25">
            <v>4242</v>
          </cell>
          <cell r="Q25">
            <v>4202</v>
          </cell>
          <cell r="R25">
            <v>4408</v>
          </cell>
          <cell r="S25">
            <v>4594</v>
          </cell>
        </row>
        <row r="26">
          <cell r="A26" t="str">
            <v>lt Lithuania</v>
          </cell>
          <cell r="B26" t="str">
            <v>lt</v>
          </cell>
          <cell r="C26" t="str">
            <v>Lithuania</v>
          </cell>
          <cell r="E26">
            <v>16037</v>
          </cell>
          <cell r="F26">
            <v>16813</v>
          </cell>
          <cell r="G26">
            <v>10835</v>
          </cell>
          <cell r="H26">
            <v>8975</v>
          </cell>
          <cell r="I26">
            <v>8040</v>
          </cell>
          <cell r="J26">
            <v>8667</v>
          </cell>
          <cell r="K26">
            <v>9348</v>
          </cell>
          <cell r="L26">
            <v>8867</v>
          </cell>
          <cell r="M26">
            <v>9312</v>
          </cell>
          <cell r="N26">
            <v>7911</v>
          </cell>
          <cell r="O26">
            <v>7238</v>
          </cell>
          <cell r="P26">
            <v>7992</v>
          </cell>
          <cell r="Q26">
            <v>8639</v>
          </cell>
          <cell r="R26">
            <v>9000</v>
          </cell>
          <cell r="S26">
            <v>9150</v>
          </cell>
        </row>
        <row r="27">
          <cell r="A27" t="str">
            <v>lu Luxembourg (Grand-Duché)</v>
          </cell>
          <cell r="B27" t="str">
            <v>lu</v>
          </cell>
          <cell r="C27" t="str">
            <v>Luxembourg (Grand-Duché)</v>
          </cell>
          <cell r="E27">
            <v>3556</v>
          </cell>
          <cell r="F27">
            <v>3777</v>
          </cell>
          <cell r="G27">
            <v>3794</v>
          </cell>
          <cell r="H27">
            <v>3843</v>
          </cell>
          <cell r="I27">
            <v>3755</v>
          </cell>
          <cell r="J27">
            <v>3335</v>
          </cell>
          <cell r="K27">
            <v>3401</v>
          </cell>
          <cell r="L27">
            <v>3351</v>
          </cell>
          <cell r="M27">
            <v>3274</v>
          </cell>
          <cell r="N27">
            <v>3440</v>
          </cell>
          <cell r="O27">
            <v>3628</v>
          </cell>
          <cell r="P27">
            <v>3765</v>
          </cell>
          <cell r="Q27">
            <v>3979</v>
          </cell>
          <cell r="R27">
            <v>4196</v>
          </cell>
          <cell r="S27">
            <v>4676</v>
          </cell>
        </row>
        <row r="28">
          <cell r="A28" t="str">
            <v>hu Hungary</v>
          </cell>
          <cell r="B28" t="str">
            <v>hu</v>
          </cell>
          <cell r="C28" t="str">
            <v>Hungary</v>
          </cell>
          <cell r="E28">
            <v>28650</v>
          </cell>
          <cell r="F28">
            <v>27554</v>
          </cell>
          <cell r="G28">
            <v>25185</v>
          </cell>
          <cell r="H28">
            <v>25353</v>
          </cell>
          <cell r="I28">
            <v>25109</v>
          </cell>
          <cell r="J28">
            <v>25882</v>
          </cell>
          <cell r="K28">
            <v>26313</v>
          </cell>
          <cell r="L28">
            <v>25760</v>
          </cell>
          <cell r="M28">
            <v>25559</v>
          </cell>
          <cell r="N28">
            <v>25462</v>
          </cell>
          <cell r="O28">
            <v>25020</v>
          </cell>
          <cell r="P28">
            <v>25471</v>
          </cell>
          <cell r="Q28">
            <v>25864</v>
          </cell>
          <cell r="R28">
            <v>26551</v>
          </cell>
          <cell r="S28">
            <v>26191</v>
          </cell>
        </row>
        <row r="29">
          <cell r="A29" t="str">
            <v>mt Malta</v>
          </cell>
          <cell r="B29" t="str">
            <v>mt</v>
          </cell>
          <cell r="C29" t="str">
            <v>Malta</v>
          </cell>
          <cell r="E29">
            <v>581</v>
          </cell>
          <cell r="F29">
            <v>603</v>
          </cell>
          <cell r="G29">
            <v>618</v>
          </cell>
          <cell r="H29">
            <v>745</v>
          </cell>
          <cell r="I29">
            <v>725</v>
          </cell>
          <cell r="J29">
            <v>808</v>
          </cell>
          <cell r="K29">
            <v>774</v>
          </cell>
          <cell r="L29">
            <v>937</v>
          </cell>
          <cell r="M29">
            <v>825</v>
          </cell>
          <cell r="N29">
            <v>852</v>
          </cell>
          <cell r="O29">
            <v>769</v>
          </cell>
          <cell r="P29">
            <v>724</v>
          </cell>
          <cell r="Q29">
            <v>875</v>
          </cell>
          <cell r="R29">
            <v>875</v>
          </cell>
          <cell r="S29">
            <v>887</v>
          </cell>
        </row>
        <row r="30">
          <cell r="A30" t="str">
            <v>nl Netherlands</v>
          </cell>
          <cell r="B30" t="str">
            <v>nl</v>
          </cell>
          <cell r="C30" t="str">
            <v>Netherlands</v>
          </cell>
          <cell r="E30">
            <v>67031</v>
          </cell>
          <cell r="F30">
            <v>69936</v>
          </cell>
          <cell r="G30">
            <v>70067</v>
          </cell>
          <cell r="H30">
            <v>70785</v>
          </cell>
          <cell r="I30">
            <v>70609</v>
          </cell>
          <cell r="J30">
            <v>73355</v>
          </cell>
          <cell r="K30">
            <v>76254</v>
          </cell>
          <cell r="L30">
            <v>75127</v>
          </cell>
          <cell r="M30">
            <v>75006</v>
          </cell>
          <cell r="N30">
            <v>74475</v>
          </cell>
          <cell r="O30">
            <v>75655</v>
          </cell>
          <cell r="P30">
            <v>77587</v>
          </cell>
          <cell r="Q30">
            <v>78195</v>
          </cell>
          <cell r="R30">
            <v>80493</v>
          </cell>
          <cell r="S30">
            <v>82283</v>
          </cell>
        </row>
        <row r="31">
          <cell r="A31" t="str">
            <v>at Austria</v>
          </cell>
          <cell r="B31" t="str">
            <v>at</v>
          </cell>
          <cell r="C31" t="str">
            <v>Austria</v>
          </cell>
          <cell r="E31">
            <v>24953</v>
          </cell>
          <cell r="F31">
            <v>26574</v>
          </cell>
          <cell r="G31">
            <v>25491</v>
          </cell>
          <cell r="H31">
            <v>25645</v>
          </cell>
          <cell r="I31">
            <v>25603</v>
          </cell>
          <cell r="J31">
            <v>26709</v>
          </cell>
          <cell r="K31">
            <v>28389</v>
          </cell>
          <cell r="L31">
            <v>28381</v>
          </cell>
          <cell r="M31">
            <v>28720</v>
          </cell>
          <cell r="N31">
            <v>28603</v>
          </cell>
          <cell r="O31">
            <v>28450</v>
          </cell>
          <cell r="P31">
            <v>30430</v>
          </cell>
          <cell r="Q31">
            <v>30356</v>
          </cell>
          <cell r="R31">
            <v>32576</v>
          </cell>
          <cell r="S31">
            <v>32713</v>
          </cell>
        </row>
        <row r="32">
          <cell r="A32" t="str">
            <v>pl Poland</v>
          </cell>
          <cell r="B32" t="str">
            <v>pl</v>
          </cell>
          <cell r="C32" t="str">
            <v>Poland</v>
          </cell>
          <cell r="E32">
            <v>100021</v>
          </cell>
          <cell r="F32">
            <v>98791</v>
          </cell>
          <cell r="G32">
            <v>97398</v>
          </cell>
          <cell r="H32">
            <v>101530</v>
          </cell>
          <cell r="I32">
            <v>96765</v>
          </cell>
          <cell r="J32">
            <v>100019</v>
          </cell>
          <cell r="K32">
            <v>103669</v>
          </cell>
          <cell r="L32">
            <v>102483</v>
          </cell>
          <cell r="M32">
            <v>96159</v>
          </cell>
          <cell r="N32">
            <v>93742</v>
          </cell>
          <cell r="O32">
            <v>90777</v>
          </cell>
          <cell r="P32">
            <v>90798</v>
          </cell>
          <cell r="Q32">
            <v>89396</v>
          </cell>
          <cell r="R32">
            <v>91786</v>
          </cell>
          <cell r="S32">
            <v>92509</v>
          </cell>
        </row>
        <row r="33">
          <cell r="A33" t="str">
            <v>pt Portugal</v>
          </cell>
          <cell r="B33" t="str">
            <v>pt</v>
          </cell>
          <cell r="C33" t="str">
            <v>Portugal</v>
          </cell>
          <cell r="E33">
            <v>16890</v>
          </cell>
          <cell r="F33">
            <v>17172</v>
          </cell>
          <cell r="G33">
            <v>18344</v>
          </cell>
          <cell r="H33">
            <v>17988</v>
          </cell>
          <cell r="I33">
            <v>18584</v>
          </cell>
          <cell r="J33">
            <v>19611</v>
          </cell>
          <cell r="K33">
            <v>19560</v>
          </cell>
          <cell r="L33">
            <v>20744</v>
          </cell>
          <cell r="M33">
            <v>22246</v>
          </cell>
          <cell r="N33">
            <v>23892</v>
          </cell>
          <cell r="O33">
            <v>24108</v>
          </cell>
          <cell r="P33">
            <v>24760</v>
          </cell>
          <cell r="Q33">
            <v>25966</v>
          </cell>
          <cell r="R33">
            <v>25367</v>
          </cell>
          <cell r="S33">
            <v>26172</v>
          </cell>
        </row>
        <row r="34">
          <cell r="A34" t="str">
            <v>si Slovenia</v>
          </cell>
          <cell r="B34" t="str">
            <v>si</v>
          </cell>
          <cell r="C34" t="str">
            <v>Slovenia</v>
          </cell>
          <cell r="E34">
            <v>5517</v>
          </cell>
          <cell r="F34">
            <v>5372</v>
          </cell>
          <cell r="G34">
            <v>5244</v>
          </cell>
          <cell r="H34">
            <v>5456</v>
          </cell>
          <cell r="I34">
            <v>5671</v>
          </cell>
          <cell r="J34">
            <v>6074</v>
          </cell>
          <cell r="K34">
            <v>6380</v>
          </cell>
          <cell r="L34">
            <v>6471</v>
          </cell>
          <cell r="M34">
            <v>6404</v>
          </cell>
          <cell r="N34">
            <v>6423</v>
          </cell>
          <cell r="O34">
            <v>6415</v>
          </cell>
          <cell r="P34">
            <v>6732</v>
          </cell>
          <cell r="Q34">
            <v>6874</v>
          </cell>
          <cell r="R34">
            <v>6909</v>
          </cell>
          <cell r="S34">
            <v>7114</v>
          </cell>
        </row>
        <row r="35">
          <cell r="A35" t="str">
            <v>sk Slovakia</v>
          </cell>
          <cell r="B35" t="str">
            <v>sk</v>
          </cell>
          <cell r="C35" t="str">
            <v>Slovakia</v>
          </cell>
          <cell r="E35">
            <v>20967</v>
          </cell>
          <cell r="F35">
            <v>18901</v>
          </cell>
          <cell r="G35">
            <v>17719</v>
          </cell>
          <cell r="H35">
            <v>17414</v>
          </cell>
          <cell r="I35">
            <v>17142</v>
          </cell>
          <cell r="J35">
            <v>17692</v>
          </cell>
          <cell r="K35">
            <v>17837</v>
          </cell>
          <cell r="L35">
            <v>17773</v>
          </cell>
          <cell r="M35">
            <v>17569</v>
          </cell>
          <cell r="N35">
            <v>17390</v>
          </cell>
          <cell r="O35">
            <v>17483</v>
          </cell>
          <cell r="P35">
            <v>18743</v>
          </cell>
          <cell r="Q35">
            <v>18838</v>
          </cell>
          <cell r="R35">
            <v>18737</v>
          </cell>
          <cell r="S35">
            <v>18168</v>
          </cell>
        </row>
        <row r="36">
          <cell r="A36" t="str">
            <v>fi Finland</v>
          </cell>
          <cell r="B36" t="str">
            <v>fi</v>
          </cell>
          <cell r="C36" t="str">
            <v>Finland</v>
          </cell>
          <cell r="E36">
            <v>28701</v>
          </cell>
          <cell r="F36">
            <v>29007</v>
          </cell>
          <cell r="G36">
            <v>27909</v>
          </cell>
          <cell r="H36">
            <v>28860</v>
          </cell>
          <cell r="I36">
            <v>30565</v>
          </cell>
          <cell r="J36">
            <v>28834</v>
          </cell>
          <cell r="K36">
            <v>30925</v>
          </cell>
          <cell r="L36">
            <v>32760</v>
          </cell>
          <cell r="M36">
            <v>33229</v>
          </cell>
          <cell r="N36">
            <v>32807</v>
          </cell>
          <cell r="O36">
            <v>32508</v>
          </cell>
          <cell r="P36">
            <v>33315</v>
          </cell>
          <cell r="Q36">
            <v>35220</v>
          </cell>
          <cell r="R36">
            <v>37249</v>
          </cell>
          <cell r="S36">
            <v>37708</v>
          </cell>
        </row>
        <row r="37">
          <cell r="A37" t="str">
            <v>se Sweden</v>
          </cell>
          <cell r="B37" t="str">
            <v>se</v>
          </cell>
          <cell r="C37" t="str">
            <v>Sweden</v>
          </cell>
          <cell r="E37">
            <v>47166</v>
          </cell>
          <cell r="F37">
            <v>48803</v>
          </cell>
          <cell r="G37">
            <v>46401</v>
          </cell>
          <cell r="H37">
            <v>46692</v>
          </cell>
          <cell r="I37">
            <v>49728</v>
          </cell>
          <cell r="J37">
            <v>50446</v>
          </cell>
          <cell r="K37">
            <v>51656</v>
          </cell>
          <cell r="L37">
            <v>50351</v>
          </cell>
          <cell r="M37">
            <v>50778</v>
          </cell>
          <cell r="N37">
            <v>50891</v>
          </cell>
          <cell r="O37">
            <v>47940</v>
          </cell>
          <cell r="P37">
            <v>51561</v>
          </cell>
          <cell r="Q37">
            <v>51527</v>
          </cell>
          <cell r="R37">
            <v>51120</v>
          </cell>
          <cell r="S37">
            <v>53137</v>
          </cell>
        </row>
        <row r="38">
          <cell r="A38" t="str">
            <v>uk United Kingdom</v>
          </cell>
          <cell r="B38" t="str">
            <v>uk</v>
          </cell>
          <cell r="C38" t="str">
            <v>United Kingdom</v>
          </cell>
          <cell r="E38">
            <v>211082</v>
          </cell>
          <cell r="F38">
            <v>215311</v>
          </cell>
          <cell r="G38">
            <v>215390</v>
          </cell>
          <cell r="H38">
            <v>217851</v>
          </cell>
          <cell r="I38">
            <v>218866</v>
          </cell>
          <cell r="J38">
            <v>218011</v>
          </cell>
          <cell r="K38">
            <v>228248</v>
          </cell>
          <cell r="L38">
            <v>222734</v>
          </cell>
          <cell r="M38">
            <v>230340</v>
          </cell>
          <cell r="N38">
            <v>228754</v>
          </cell>
          <cell r="O38">
            <v>230316</v>
          </cell>
          <cell r="P38">
            <v>231746</v>
          </cell>
          <cell r="Q38">
            <v>226425</v>
          </cell>
          <cell r="R38">
            <v>230454</v>
          </cell>
          <cell r="S38">
            <v>232144</v>
          </cell>
        </row>
        <row r="39">
          <cell r="A39" t="str">
            <v>bg Bulgaria</v>
          </cell>
          <cell r="B39" t="str">
            <v>bg</v>
          </cell>
          <cell r="C39" t="str">
            <v>Bulgaria</v>
          </cell>
          <cell r="E39">
            <v>27964</v>
          </cell>
          <cell r="F39">
            <v>22444</v>
          </cell>
          <cell r="G39">
            <v>20724</v>
          </cell>
          <cell r="H39">
            <v>22056</v>
          </cell>
          <cell r="I39">
            <v>21352</v>
          </cell>
          <cell r="J39">
            <v>23304</v>
          </cell>
          <cell r="K39">
            <v>23091</v>
          </cell>
          <cell r="L39">
            <v>20549</v>
          </cell>
          <cell r="M39">
            <v>20086</v>
          </cell>
          <cell r="N39">
            <v>18145</v>
          </cell>
          <cell r="O39">
            <v>18589</v>
          </cell>
          <cell r="P39">
            <v>19337</v>
          </cell>
          <cell r="Q39">
            <v>18962</v>
          </cell>
          <cell r="R39">
            <v>19420</v>
          </cell>
          <cell r="S39">
            <v>18867</v>
          </cell>
        </row>
        <row r="40">
          <cell r="A40" t="str">
            <v>ro Romania</v>
          </cell>
          <cell r="B40" t="str">
            <v>ro</v>
          </cell>
          <cell r="C40" t="str">
            <v>Romania</v>
          </cell>
          <cell r="E40">
            <v>61511</v>
          </cell>
          <cell r="F40">
            <v>52822</v>
          </cell>
          <cell r="G40">
            <v>46124</v>
          </cell>
          <cell r="H40">
            <v>46154</v>
          </cell>
          <cell r="I40">
            <v>43614</v>
          </cell>
          <cell r="J40">
            <v>47107</v>
          </cell>
          <cell r="K40">
            <v>50518</v>
          </cell>
          <cell r="L40">
            <v>45443</v>
          </cell>
          <cell r="M40">
            <v>41268</v>
          </cell>
          <cell r="N40">
            <v>36889</v>
          </cell>
          <cell r="O40">
            <v>37065</v>
          </cell>
          <cell r="P40">
            <v>36812</v>
          </cell>
          <cell r="Q40">
            <v>37482</v>
          </cell>
          <cell r="R40">
            <v>40273</v>
          </cell>
          <cell r="S40">
            <v>39588</v>
          </cell>
        </row>
        <row r="41">
          <cell r="A41" t="str">
            <v>tr Turkey</v>
          </cell>
          <cell r="B41" t="str">
            <v>tr</v>
          </cell>
          <cell r="C41" t="str">
            <v>Turkey</v>
          </cell>
          <cell r="E41">
            <v>52281</v>
          </cell>
          <cell r="F41">
            <v>53125</v>
          </cell>
          <cell r="G41">
            <v>54670</v>
          </cell>
          <cell r="H41">
            <v>57851</v>
          </cell>
          <cell r="I41">
            <v>56736</v>
          </cell>
          <cell r="J41">
            <v>62027</v>
          </cell>
          <cell r="K41">
            <v>67424</v>
          </cell>
          <cell r="L41">
            <v>71034</v>
          </cell>
          <cell r="M41">
            <v>72312</v>
          </cell>
          <cell r="N41">
            <v>71042</v>
          </cell>
          <cell r="O41">
            <v>77374</v>
          </cell>
          <cell r="P41">
            <v>71370</v>
          </cell>
          <cell r="Q41">
            <v>75341</v>
          </cell>
          <cell r="R41">
            <v>79278</v>
          </cell>
          <cell r="S41">
            <v>81859</v>
          </cell>
        </row>
        <row r="42">
          <cell r="A42" t="str">
            <v>is Iceland</v>
          </cell>
          <cell r="B42" t="str">
            <v>is</v>
          </cell>
          <cell r="C42" t="str">
            <v>Iceland</v>
          </cell>
          <cell r="E42">
            <v>2158</v>
          </cell>
          <cell r="F42">
            <v>2033</v>
          </cell>
          <cell r="G42">
            <v>2076</v>
          </cell>
          <cell r="H42">
            <v>2154</v>
          </cell>
          <cell r="I42">
            <v>2139</v>
          </cell>
          <cell r="J42">
            <v>2141</v>
          </cell>
          <cell r="K42">
            <v>2468</v>
          </cell>
          <cell r="L42">
            <v>2517</v>
          </cell>
          <cell r="M42">
            <v>2685</v>
          </cell>
          <cell r="N42">
            <v>3074</v>
          </cell>
          <cell r="O42">
            <v>3230</v>
          </cell>
          <cell r="P42">
            <v>3349</v>
          </cell>
          <cell r="Q42">
            <v>3382</v>
          </cell>
          <cell r="R42">
            <v>3373</v>
          </cell>
          <cell r="S42">
            <v>3483</v>
          </cell>
        </row>
        <row r="43">
          <cell r="A43" t="str">
            <v>no Norway</v>
          </cell>
          <cell r="B43" t="str">
            <v>no</v>
          </cell>
          <cell r="C43" t="str">
            <v>Norway</v>
          </cell>
          <cell r="E43">
            <v>21573</v>
          </cell>
          <cell r="F43">
            <v>22007</v>
          </cell>
          <cell r="G43">
            <v>22430</v>
          </cell>
          <cell r="H43">
            <v>23803</v>
          </cell>
          <cell r="I43">
            <v>23527</v>
          </cell>
          <cell r="J43">
            <v>23688</v>
          </cell>
          <cell r="K43">
            <v>23212</v>
          </cell>
          <cell r="L43">
            <v>24439</v>
          </cell>
          <cell r="M43">
            <v>25517</v>
          </cell>
          <cell r="N43">
            <v>26712</v>
          </cell>
          <cell r="O43">
            <v>26071</v>
          </cell>
          <cell r="P43">
            <v>26900</v>
          </cell>
          <cell r="Q43">
            <v>24296</v>
          </cell>
          <cell r="R43">
            <v>27202</v>
          </cell>
          <cell r="S43">
            <v>27648</v>
          </cell>
        </row>
        <row r="52">
          <cell r="B52" t="str">
            <v>product</v>
          </cell>
          <cell r="C52">
            <v>5500</v>
          </cell>
        </row>
        <row r="53">
          <cell r="C53" t="str">
            <v>Renewable Energies</v>
          </cell>
        </row>
        <row r="54">
          <cell r="B54" t="str">
            <v>indic_en</v>
          </cell>
          <cell r="C54">
            <v>100900</v>
          </cell>
        </row>
        <row r="55">
          <cell r="C55" t="str">
            <v>Gross inland consumption</v>
          </cell>
        </row>
        <row r="56">
          <cell r="B56" t="str">
            <v>unit</v>
          </cell>
          <cell r="C56" t="str">
            <v>1000toe</v>
          </cell>
        </row>
        <row r="57">
          <cell r="C57" t="str">
            <v>Thousands tons of oil equivalent (TOE)</v>
          </cell>
        </row>
        <row r="59">
          <cell r="D59" t="str">
            <v>time</v>
          </cell>
          <cell r="E59" t="str">
            <v>1990a00</v>
          </cell>
          <cell r="F59" t="str">
            <v>1991a00</v>
          </cell>
          <cell r="G59" t="str">
            <v>1992a00</v>
          </cell>
          <cell r="H59" t="str">
            <v>1993a00</v>
          </cell>
          <cell r="I59" t="str">
            <v>1994a00</v>
          </cell>
          <cell r="J59" t="str">
            <v>1995a00</v>
          </cell>
          <cell r="K59" t="str">
            <v>1996a00</v>
          </cell>
          <cell r="L59" t="str">
            <v>1997a00</v>
          </cell>
          <cell r="M59" t="str">
            <v>1998a00</v>
          </cell>
          <cell r="N59" t="str">
            <v>1999a00</v>
          </cell>
          <cell r="O59" t="str">
            <v>2000a00</v>
          </cell>
          <cell r="P59" t="str">
            <v>2001a00</v>
          </cell>
          <cell r="Q59" t="str">
            <v>2002a00</v>
          </cell>
          <cell r="R59" t="str">
            <v>2003a00</v>
          </cell>
          <cell r="S59" t="str">
            <v>2004a00</v>
          </cell>
        </row>
        <row r="61">
          <cell r="B61" t="str">
            <v>geo</v>
          </cell>
        </row>
        <row r="62">
          <cell r="A62" t="str">
            <v>EU-25 EU-25</v>
          </cell>
          <cell r="B62" t="str">
            <v>EU-25</v>
          </cell>
          <cell r="C62" t="str">
            <v>EU-25</v>
          </cell>
          <cell r="E62">
            <v>69028</v>
          </cell>
          <cell r="F62">
            <v>71329</v>
          </cell>
          <cell r="G62">
            <v>73527</v>
          </cell>
          <cell r="H62">
            <v>77727</v>
          </cell>
          <cell r="I62">
            <v>78792</v>
          </cell>
          <cell r="J62">
            <v>80491</v>
          </cell>
          <cell r="K62">
            <v>82731</v>
          </cell>
          <cell r="L62">
            <v>85729</v>
          </cell>
          <cell r="M62">
            <v>88667</v>
          </cell>
          <cell r="N62">
            <v>89802</v>
          </cell>
          <cell r="O62">
            <v>93392</v>
          </cell>
          <cell r="P62">
            <v>98005</v>
          </cell>
          <cell r="Q62">
            <v>96165</v>
          </cell>
          <cell r="R62">
            <v>102937</v>
          </cell>
          <cell r="S62">
            <v>109194</v>
          </cell>
        </row>
        <row r="63">
          <cell r="A63" t="str">
            <v>EU-15 EU-15</v>
          </cell>
          <cell r="B63" t="str">
            <v>EU-15</v>
          </cell>
          <cell r="C63" t="str">
            <v>EU-15</v>
          </cell>
          <cell r="E63">
            <v>64395</v>
          </cell>
          <cell r="F63">
            <v>66954</v>
          </cell>
          <cell r="G63">
            <v>68466</v>
          </cell>
          <cell r="H63">
            <v>69889</v>
          </cell>
          <cell r="I63">
            <v>70382</v>
          </cell>
          <cell r="J63">
            <v>71972</v>
          </cell>
          <cell r="K63">
            <v>74271</v>
          </cell>
          <cell r="L63">
            <v>77159</v>
          </cell>
          <cell r="M63">
            <v>79937</v>
          </cell>
          <cell r="N63">
            <v>81215</v>
          </cell>
          <cell r="O63">
            <v>84644</v>
          </cell>
          <cell r="P63">
            <v>88494</v>
          </cell>
          <cell r="Q63">
            <v>86093</v>
          </cell>
          <cell r="R63">
            <v>92632</v>
          </cell>
          <cell r="S63">
            <v>98240</v>
          </cell>
        </row>
        <row r="64">
          <cell r="A64" t="str">
            <v>EU-10 EU-10</v>
          </cell>
          <cell r="B64" t="str">
            <v>EU-10</v>
          </cell>
          <cell r="C64" t="str">
            <v>EU-10</v>
          </cell>
          <cell r="E64">
            <v>4633</v>
          </cell>
          <cell r="F64">
            <v>4375</v>
          </cell>
          <cell r="G64">
            <v>5061</v>
          </cell>
          <cell r="H64">
            <v>7838</v>
          </cell>
          <cell r="I64">
            <v>8410</v>
          </cell>
          <cell r="J64">
            <v>8519</v>
          </cell>
          <cell r="K64">
            <v>8460</v>
          </cell>
          <cell r="L64">
            <v>8570</v>
          </cell>
          <cell r="M64">
            <v>8730</v>
          </cell>
          <cell r="N64">
            <v>8587</v>
          </cell>
          <cell r="O64">
            <v>8748</v>
          </cell>
          <cell r="P64">
            <v>9511</v>
          </cell>
          <cell r="Q64">
            <v>10072</v>
          </cell>
          <cell r="R64">
            <v>10305</v>
          </cell>
          <cell r="S64">
            <v>10954</v>
          </cell>
        </row>
        <row r="65">
          <cell r="A65" t="str">
            <v>be Belgium</v>
          </cell>
          <cell r="B65" t="str">
            <v>be</v>
          </cell>
          <cell r="C65" t="str">
            <v>Belgium</v>
          </cell>
          <cell r="E65">
            <v>649</v>
          </cell>
          <cell r="F65">
            <v>659</v>
          </cell>
          <cell r="G65">
            <v>660</v>
          </cell>
          <cell r="H65">
            <v>594</v>
          </cell>
          <cell r="I65">
            <v>582</v>
          </cell>
          <cell r="J65">
            <v>684</v>
          </cell>
          <cell r="K65">
            <v>686</v>
          </cell>
          <cell r="L65">
            <v>684</v>
          </cell>
          <cell r="M65">
            <v>718</v>
          </cell>
          <cell r="N65">
            <v>738</v>
          </cell>
          <cell r="O65">
            <v>746</v>
          </cell>
          <cell r="P65">
            <v>820</v>
          </cell>
          <cell r="Q65">
            <v>802</v>
          </cell>
          <cell r="R65">
            <v>1056</v>
          </cell>
          <cell r="S65">
            <v>1161</v>
          </cell>
        </row>
        <row r="66">
          <cell r="A66" t="str">
            <v>cz Czech Republic</v>
          </cell>
          <cell r="B66" t="str">
            <v>cz</v>
          </cell>
          <cell r="C66" t="str">
            <v>Czech Republic</v>
          </cell>
          <cell r="E66">
            <v>100</v>
          </cell>
          <cell r="F66">
            <v>94</v>
          </cell>
          <cell r="G66">
            <v>629</v>
          </cell>
          <cell r="H66">
            <v>670</v>
          </cell>
          <cell r="I66">
            <v>708</v>
          </cell>
          <cell r="J66">
            <v>598</v>
          </cell>
          <cell r="K66">
            <v>585</v>
          </cell>
          <cell r="L66">
            <v>673</v>
          </cell>
          <cell r="M66">
            <v>650</v>
          </cell>
          <cell r="N66">
            <v>731</v>
          </cell>
          <cell r="O66">
            <v>595</v>
          </cell>
          <cell r="P66">
            <v>687</v>
          </cell>
          <cell r="Q66">
            <v>851</v>
          </cell>
          <cell r="R66">
            <v>1156</v>
          </cell>
          <cell r="S66">
            <v>1363</v>
          </cell>
        </row>
        <row r="67">
          <cell r="A67" t="str">
            <v>dk Denmark</v>
          </cell>
          <cell r="B67" t="str">
            <v>dk</v>
          </cell>
          <cell r="C67" t="str">
            <v>Denmark</v>
          </cell>
          <cell r="E67">
            <v>1198</v>
          </cell>
          <cell r="F67">
            <v>1306</v>
          </cell>
          <cell r="G67">
            <v>1384</v>
          </cell>
          <cell r="H67">
            <v>1454</v>
          </cell>
          <cell r="I67">
            <v>1454</v>
          </cell>
          <cell r="J67">
            <v>1538</v>
          </cell>
          <cell r="K67">
            <v>1641</v>
          </cell>
          <cell r="L67">
            <v>1765</v>
          </cell>
          <cell r="M67">
            <v>1832</v>
          </cell>
          <cell r="N67">
            <v>1940</v>
          </cell>
          <cell r="O67">
            <v>2103</v>
          </cell>
          <cell r="P67">
            <v>2256</v>
          </cell>
          <cell r="Q67">
            <v>2400</v>
          </cell>
          <cell r="R67">
            <v>2704</v>
          </cell>
          <cell r="S67">
            <v>2926</v>
          </cell>
        </row>
        <row r="68">
          <cell r="A68" t="str">
            <v>de Germany (including ex-GDR from 1991)</v>
          </cell>
          <cell r="B68" t="str">
            <v>de</v>
          </cell>
          <cell r="C68" t="str">
            <v>Germany (including ex-GDR from 1991)</v>
          </cell>
          <cell r="E68">
            <v>5716</v>
          </cell>
          <cell r="F68">
            <v>5537</v>
          </cell>
          <cell r="G68">
            <v>5853</v>
          </cell>
          <cell r="H68">
            <v>5933</v>
          </cell>
          <cell r="I68">
            <v>6186</v>
          </cell>
          <cell r="J68">
            <v>6342</v>
          </cell>
          <cell r="K68">
            <v>6583</v>
          </cell>
          <cell r="L68">
            <v>7712</v>
          </cell>
          <cell r="M68">
            <v>8360</v>
          </cell>
          <cell r="N68">
            <v>8637</v>
          </cell>
          <cell r="O68">
            <v>9735</v>
          </cell>
          <cell r="P68">
            <v>10424</v>
          </cell>
          <cell r="Q68">
            <v>11599</v>
          </cell>
          <cell r="R68">
            <v>12293</v>
          </cell>
          <cell r="S68">
            <v>13755</v>
          </cell>
        </row>
        <row r="69">
          <cell r="A69" t="str">
            <v>ee Estonia</v>
          </cell>
          <cell r="B69" t="str">
            <v>ee</v>
          </cell>
          <cell r="C69" t="str">
            <v>Estonia</v>
          </cell>
          <cell r="E69">
            <v>460</v>
          </cell>
          <cell r="F69">
            <v>460</v>
          </cell>
          <cell r="G69">
            <v>460</v>
          </cell>
          <cell r="H69">
            <v>449</v>
          </cell>
          <cell r="I69">
            <v>528</v>
          </cell>
          <cell r="J69">
            <v>481</v>
          </cell>
          <cell r="K69">
            <v>585</v>
          </cell>
          <cell r="L69">
            <v>591</v>
          </cell>
          <cell r="M69">
            <v>507</v>
          </cell>
          <cell r="N69">
            <v>508</v>
          </cell>
          <cell r="O69">
            <v>501</v>
          </cell>
          <cell r="P69">
            <v>539</v>
          </cell>
          <cell r="Q69">
            <v>523</v>
          </cell>
          <cell r="R69">
            <v>521</v>
          </cell>
          <cell r="S69">
            <v>607</v>
          </cell>
        </row>
        <row r="70">
          <cell r="A70" t="str">
            <v>gr Greece</v>
          </cell>
          <cell r="B70" t="str">
            <v>gr</v>
          </cell>
          <cell r="C70" t="str">
            <v>Greece</v>
          </cell>
          <cell r="E70">
            <v>1105</v>
          </cell>
          <cell r="F70">
            <v>1230</v>
          </cell>
          <cell r="G70">
            <v>1162</v>
          </cell>
          <cell r="H70">
            <v>1178</v>
          </cell>
          <cell r="I70">
            <v>1204</v>
          </cell>
          <cell r="J70">
            <v>1289</v>
          </cell>
          <cell r="K70">
            <v>1374</v>
          </cell>
          <cell r="L70">
            <v>1340</v>
          </cell>
          <cell r="M70">
            <v>1329</v>
          </cell>
          <cell r="N70">
            <v>1442</v>
          </cell>
          <cell r="O70">
            <v>1403</v>
          </cell>
          <cell r="P70">
            <v>1318</v>
          </cell>
          <cell r="Q70">
            <v>1396</v>
          </cell>
          <cell r="R70">
            <v>1548</v>
          </cell>
          <cell r="S70">
            <v>1560</v>
          </cell>
        </row>
        <row r="71">
          <cell r="A71" t="str">
            <v>es Spain</v>
          </cell>
          <cell r="B71" t="str">
            <v>es</v>
          </cell>
          <cell r="C71" t="str">
            <v>Spain</v>
          </cell>
          <cell r="E71">
            <v>6256</v>
          </cell>
          <cell r="F71">
            <v>6176</v>
          </cell>
          <cell r="G71">
            <v>5146</v>
          </cell>
          <cell r="H71">
            <v>5625</v>
          </cell>
          <cell r="I71">
            <v>5999</v>
          </cell>
          <cell r="J71">
            <v>5602</v>
          </cell>
          <cell r="K71">
            <v>7059</v>
          </cell>
          <cell r="L71">
            <v>6737</v>
          </cell>
          <cell r="M71">
            <v>6943</v>
          </cell>
          <cell r="N71">
            <v>6130</v>
          </cell>
          <cell r="O71">
            <v>7029</v>
          </cell>
          <cell r="P71">
            <v>8320</v>
          </cell>
          <cell r="Q71">
            <v>7108</v>
          </cell>
          <cell r="R71">
            <v>9642</v>
          </cell>
          <cell r="S71">
            <v>8977</v>
          </cell>
        </row>
        <row r="72">
          <cell r="A72" t="str">
            <v>fr France</v>
          </cell>
          <cell r="B72" t="str">
            <v>fr</v>
          </cell>
          <cell r="C72" t="str">
            <v>France</v>
          </cell>
          <cell r="E72">
            <v>15778</v>
          </cell>
          <cell r="F72">
            <v>17987</v>
          </cell>
          <cell r="G72">
            <v>18375</v>
          </cell>
          <cell r="H72">
            <v>17830</v>
          </cell>
          <cell r="I72">
            <v>17773</v>
          </cell>
          <cell r="J72">
            <v>17903</v>
          </cell>
          <cell r="K72">
            <v>17858</v>
          </cell>
          <cell r="L72">
            <v>16841</v>
          </cell>
          <cell r="M72">
            <v>16978</v>
          </cell>
          <cell r="N72">
            <v>17635</v>
          </cell>
          <cell r="O72">
            <v>17563</v>
          </cell>
          <cell r="P72">
            <v>18409</v>
          </cell>
          <cell r="Q72">
            <v>16525</v>
          </cell>
          <cell r="R72">
            <v>17011</v>
          </cell>
          <cell r="S72">
            <v>17304</v>
          </cell>
        </row>
        <row r="73">
          <cell r="A73" t="str">
            <v>ie Ireland</v>
          </cell>
          <cell r="B73" t="str">
            <v>ie</v>
          </cell>
          <cell r="C73" t="str">
            <v>Ireland</v>
          </cell>
          <cell r="E73">
            <v>168</v>
          </cell>
          <cell r="F73">
            <v>173</v>
          </cell>
          <cell r="G73">
            <v>162</v>
          </cell>
          <cell r="H73">
            <v>161</v>
          </cell>
          <cell r="I73">
            <v>184</v>
          </cell>
          <cell r="J73">
            <v>165</v>
          </cell>
          <cell r="K73">
            <v>186</v>
          </cell>
          <cell r="L73">
            <v>198</v>
          </cell>
          <cell r="M73">
            <v>259</v>
          </cell>
          <cell r="N73">
            <v>257</v>
          </cell>
          <cell r="O73">
            <v>258</v>
          </cell>
          <cell r="P73">
            <v>261</v>
          </cell>
          <cell r="Q73">
            <v>288</v>
          </cell>
          <cell r="R73">
            <v>261</v>
          </cell>
          <cell r="S73">
            <v>325</v>
          </cell>
        </row>
        <row r="74">
          <cell r="A74" t="str">
            <v>it Italy</v>
          </cell>
          <cell r="B74" t="str">
            <v>it</v>
          </cell>
          <cell r="C74" t="str">
            <v>Italy</v>
          </cell>
          <cell r="E74">
            <v>6483</v>
          </cell>
          <cell r="F74">
            <v>7519</v>
          </cell>
          <cell r="G74">
            <v>7941</v>
          </cell>
          <cell r="H74">
            <v>7997</v>
          </cell>
          <cell r="I74">
            <v>8276</v>
          </cell>
          <cell r="J74">
            <v>7771</v>
          </cell>
          <cell r="K74">
            <v>8417</v>
          </cell>
          <cell r="L74">
            <v>8732</v>
          </cell>
          <cell r="M74">
            <v>9175</v>
          </cell>
          <cell r="N74">
            <v>9941</v>
          </cell>
          <cell r="O74">
            <v>9034</v>
          </cell>
          <cell r="P74">
            <v>9514</v>
          </cell>
          <cell r="Q74">
            <v>9198</v>
          </cell>
          <cell r="R74">
            <v>10786</v>
          </cell>
          <cell r="S74">
            <v>12528</v>
          </cell>
        </row>
        <row r="75">
          <cell r="A75" t="str">
            <v>cy Cyprus</v>
          </cell>
          <cell r="B75" t="str">
            <v>cy</v>
          </cell>
          <cell r="C75" t="str">
            <v>Cyprus</v>
          </cell>
          <cell r="E75">
            <v>6</v>
          </cell>
          <cell r="F75">
            <v>6</v>
          </cell>
          <cell r="G75">
            <v>5</v>
          </cell>
          <cell r="H75">
            <v>5</v>
          </cell>
          <cell r="I75">
            <v>12</v>
          </cell>
          <cell r="J75">
            <v>42</v>
          </cell>
          <cell r="K75">
            <v>43</v>
          </cell>
          <cell r="L75">
            <v>42</v>
          </cell>
          <cell r="M75">
            <v>43</v>
          </cell>
          <cell r="N75">
            <v>44</v>
          </cell>
          <cell r="O75">
            <v>45</v>
          </cell>
          <cell r="P75">
            <v>44</v>
          </cell>
          <cell r="Q75">
            <v>45</v>
          </cell>
          <cell r="R75">
            <v>42</v>
          </cell>
          <cell r="S75">
            <v>97</v>
          </cell>
        </row>
        <row r="76">
          <cell r="A76" t="str">
            <v>lv Latvia</v>
          </cell>
          <cell r="B76" t="str">
            <v>lv</v>
          </cell>
          <cell r="C76" t="str">
            <v>Latvia</v>
          </cell>
          <cell r="E76">
            <v>1045</v>
          </cell>
          <cell r="F76">
            <v>940</v>
          </cell>
          <cell r="G76">
            <v>699</v>
          </cell>
          <cell r="H76">
            <v>757</v>
          </cell>
          <cell r="I76">
            <v>1176</v>
          </cell>
          <cell r="J76">
            <v>1309</v>
          </cell>
          <cell r="K76">
            <v>1292</v>
          </cell>
          <cell r="L76">
            <v>1403</v>
          </cell>
          <cell r="M76">
            <v>1555</v>
          </cell>
          <cell r="N76">
            <v>1424</v>
          </cell>
          <cell r="O76">
            <v>1354</v>
          </cell>
          <cell r="P76">
            <v>1456</v>
          </cell>
          <cell r="Q76">
            <v>1456</v>
          </cell>
          <cell r="R76">
            <v>1465</v>
          </cell>
          <cell r="S76">
            <v>1649</v>
          </cell>
        </row>
        <row r="77">
          <cell r="A77" t="str">
            <v>lt Lithuania</v>
          </cell>
          <cell r="B77" t="str">
            <v>lt</v>
          </cell>
          <cell r="C77" t="str">
            <v>Lithuania</v>
          </cell>
          <cell r="E77">
            <v>320</v>
          </cell>
          <cell r="F77">
            <v>314</v>
          </cell>
          <cell r="G77">
            <v>312</v>
          </cell>
          <cell r="H77">
            <v>459</v>
          </cell>
          <cell r="I77">
            <v>479</v>
          </cell>
          <cell r="J77">
            <v>493</v>
          </cell>
          <cell r="K77">
            <v>533</v>
          </cell>
          <cell r="L77">
            <v>543</v>
          </cell>
          <cell r="M77">
            <v>606</v>
          </cell>
          <cell r="N77">
            <v>627</v>
          </cell>
          <cell r="O77">
            <v>649</v>
          </cell>
          <cell r="P77">
            <v>682</v>
          </cell>
          <cell r="Q77">
            <v>694</v>
          </cell>
          <cell r="R77">
            <v>705</v>
          </cell>
          <cell r="S77">
            <v>734</v>
          </cell>
        </row>
        <row r="78">
          <cell r="A78" t="str">
            <v>lu Luxembourg (Grand-Duché)</v>
          </cell>
          <cell r="B78" t="str">
            <v>lu</v>
          </cell>
          <cell r="C78" t="str">
            <v>Luxembourg (Grand-Duché)</v>
          </cell>
          <cell r="E78">
            <v>47</v>
          </cell>
          <cell r="F78">
            <v>46</v>
          </cell>
          <cell r="G78">
            <v>48</v>
          </cell>
          <cell r="H78">
            <v>47</v>
          </cell>
          <cell r="I78">
            <v>51</v>
          </cell>
          <cell r="J78">
            <v>47</v>
          </cell>
          <cell r="K78">
            <v>40</v>
          </cell>
          <cell r="L78">
            <v>47</v>
          </cell>
          <cell r="M78">
            <v>50</v>
          </cell>
          <cell r="N78">
            <v>46</v>
          </cell>
          <cell r="O78">
            <v>57</v>
          </cell>
          <cell r="P78">
            <v>50</v>
          </cell>
          <cell r="Q78">
            <v>56</v>
          </cell>
          <cell r="R78">
            <v>60</v>
          </cell>
          <cell r="S78">
            <v>73</v>
          </cell>
        </row>
        <row r="79">
          <cell r="A79" t="str">
            <v>hu Hungary</v>
          </cell>
          <cell r="B79" t="str">
            <v>hu</v>
          </cell>
          <cell r="C79" t="str">
            <v>Hungary</v>
          </cell>
          <cell r="E79">
            <v>523</v>
          </cell>
          <cell r="F79">
            <v>632</v>
          </cell>
          <cell r="G79">
            <v>616</v>
          </cell>
          <cell r="H79">
            <v>578</v>
          </cell>
          <cell r="I79">
            <v>564</v>
          </cell>
          <cell r="J79">
            <v>626</v>
          </cell>
          <cell r="K79">
            <v>506</v>
          </cell>
          <cell r="L79">
            <v>513</v>
          </cell>
          <cell r="M79">
            <v>483</v>
          </cell>
          <cell r="N79">
            <v>485</v>
          </cell>
          <cell r="O79">
            <v>516</v>
          </cell>
          <cell r="P79">
            <v>491</v>
          </cell>
          <cell r="Q79">
            <v>888</v>
          </cell>
          <cell r="R79">
            <v>920</v>
          </cell>
          <cell r="S79">
            <v>965</v>
          </cell>
        </row>
        <row r="80">
          <cell r="A80" t="str">
            <v>mt Malta</v>
          </cell>
          <cell r="B80" t="str">
            <v>mt</v>
          </cell>
          <cell r="C80" t="str">
            <v>Malta</v>
          </cell>
        </row>
        <row r="81">
          <cell r="A81" t="str">
            <v>nl Netherlands</v>
          </cell>
          <cell r="B81" t="str">
            <v>nl</v>
          </cell>
          <cell r="C81" t="str">
            <v>Netherlands</v>
          </cell>
          <cell r="E81">
            <v>956</v>
          </cell>
          <cell r="F81">
            <v>805</v>
          </cell>
          <cell r="G81">
            <v>816</v>
          </cell>
          <cell r="H81">
            <v>826</v>
          </cell>
          <cell r="I81">
            <v>859</v>
          </cell>
          <cell r="J81">
            <v>899</v>
          </cell>
          <cell r="K81">
            <v>1192</v>
          </cell>
          <cell r="L81">
            <v>1378</v>
          </cell>
          <cell r="M81">
            <v>1454</v>
          </cell>
          <cell r="N81">
            <v>1547</v>
          </cell>
          <cell r="O81">
            <v>1622</v>
          </cell>
          <cell r="P81">
            <v>1610</v>
          </cell>
          <cell r="Q81">
            <v>1744</v>
          </cell>
          <cell r="R81">
            <v>2079</v>
          </cell>
          <cell r="S81">
            <v>2364</v>
          </cell>
        </row>
        <row r="82">
          <cell r="A82" t="str">
            <v>at Austria</v>
          </cell>
          <cell r="B82" t="str">
            <v>at</v>
          </cell>
          <cell r="C82" t="str">
            <v>Austria</v>
          </cell>
          <cell r="E82">
            <v>5046</v>
          </cell>
          <cell r="F82">
            <v>5267</v>
          </cell>
          <cell r="G82">
            <v>5513</v>
          </cell>
          <cell r="H82">
            <v>5777</v>
          </cell>
          <cell r="I82">
            <v>5607</v>
          </cell>
          <cell r="J82">
            <v>5889</v>
          </cell>
          <cell r="K82">
            <v>5847</v>
          </cell>
          <cell r="L82">
            <v>6000</v>
          </cell>
          <cell r="M82">
            <v>5968</v>
          </cell>
          <cell r="N82">
            <v>6418</v>
          </cell>
          <cell r="O82">
            <v>6451</v>
          </cell>
          <cell r="P82">
            <v>6636</v>
          </cell>
          <cell r="Q82">
            <v>6725</v>
          </cell>
          <cell r="R82">
            <v>6350</v>
          </cell>
          <cell r="S82">
            <v>6766</v>
          </cell>
        </row>
        <row r="83">
          <cell r="A83" t="str">
            <v>pl Poland</v>
          </cell>
          <cell r="B83" t="str">
            <v>pl</v>
          </cell>
          <cell r="C83" t="str">
            <v>Poland</v>
          </cell>
          <cell r="E83">
            <v>1597</v>
          </cell>
          <cell r="F83">
            <v>1356</v>
          </cell>
          <cell r="G83">
            <v>1496</v>
          </cell>
          <cell r="H83">
            <v>3926</v>
          </cell>
          <cell r="I83">
            <v>3847</v>
          </cell>
          <cell r="J83">
            <v>3924</v>
          </cell>
          <cell r="K83">
            <v>3869</v>
          </cell>
          <cell r="L83">
            <v>3866</v>
          </cell>
          <cell r="M83">
            <v>3916</v>
          </cell>
          <cell r="N83">
            <v>3753</v>
          </cell>
          <cell r="O83">
            <v>3802</v>
          </cell>
          <cell r="P83">
            <v>4078</v>
          </cell>
          <cell r="Q83">
            <v>4142</v>
          </cell>
          <cell r="R83">
            <v>4156</v>
          </cell>
          <cell r="S83">
            <v>4325</v>
          </cell>
        </row>
        <row r="84">
          <cell r="A84" t="str">
            <v>pt Portugal</v>
          </cell>
          <cell r="B84" t="str">
            <v>pt</v>
          </cell>
          <cell r="C84" t="str">
            <v>Portugal</v>
          </cell>
          <cell r="E84">
            <v>2692</v>
          </cell>
          <cell r="F84">
            <v>2663</v>
          </cell>
          <cell r="G84">
            <v>2211</v>
          </cell>
          <cell r="H84">
            <v>2548</v>
          </cell>
          <cell r="I84">
            <v>2759</v>
          </cell>
          <cell r="J84">
            <v>2602</v>
          </cell>
          <cell r="K84">
            <v>3157</v>
          </cell>
          <cell r="L84">
            <v>3045</v>
          </cell>
          <cell r="M84">
            <v>3036</v>
          </cell>
          <cell r="N84">
            <v>2656</v>
          </cell>
          <cell r="O84">
            <v>3109</v>
          </cell>
          <cell r="P84">
            <v>3895</v>
          </cell>
          <cell r="Q84">
            <v>3643</v>
          </cell>
          <cell r="R84">
            <v>4336</v>
          </cell>
          <cell r="S84">
            <v>3894</v>
          </cell>
        </row>
        <row r="85">
          <cell r="A85" t="str">
            <v>si Slovenia</v>
          </cell>
          <cell r="B85" t="str">
            <v>si</v>
          </cell>
          <cell r="C85" t="str">
            <v>Slovenia</v>
          </cell>
          <cell r="E85">
            <v>254</v>
          </cell>
          <cell r="F85">
            <v>310</v>
          </cell>
          <cell r="G85">
            <v>560</v>
          </cell>
          <cell r="H85">
            <v>524</v>
          </cell>
          <cell r="I85">
            <v>555</v>
          </cell>
          <cell r="J85">
            <v>542</v>
          </cell>
          <cell r="K85">
            <v>602</v>
          </cell>
          <cell r="L85">
            <v>500</v>
          </cell>
          <cell r="M85">
            <v>528</v>
          </cell>
          <cell r="N85">
            <v>554</v>
          </cell>
          <cell r="O85">
            <v>788</v>
          </cell>
          <cell r="P85">
            <v>776</v>
          </cell>
          <cell r="Q85">
            <v>757</v>
          </cell>
          <cell r="R85">
            <v>714</v>
          </cell>
          <cell r="S85">
            <v>822</v>
          </cell>
        </row>
        <row r="86">
          <cell r="A86" t="str">
            <v>sk Slovakia</v>
          </cell>
          <cell r="B86" t="str">
            <v>sk</v>
          </cell>
          <cell r="C86" t="str">
            <v>Slovakia</v>
          </cell>
          <cell r="E86">
            <v>328</v>
          </cell>
          <cell r="F86">
            <v>263</v>
          </cell>
          <cell r="G86">
            <v>284</v>
          </cell>
          <cell r="H86">
            <v>470</v>
          </cell>
          <cell r="I86">
            <v>541</v>
          </cell>
          <cell r="J86">
            <v>504</v>
          </cell>
          <cell r="K86">
            <v>445</v>
          </cell>
          <cell r="L86">
            <v>439</v>
          </cell>
          <cell r="M86">
            <v>442</v>
          </cell>
          <cell r="N86">
            <v>461</v>
          </cell>
          <cell r="O86">
            <v>498</v>
          </cell>
          <cell r="P86">
            <v>758</v>
          </cell>
          <cell r="Q86">
            <v>716</v>
          </cell>
          <cell r="R86">
            <v>626</v>
          </cell>
          <cell r="S86">
            <v>392</v>
          </cell>
        </row>
        <row r="87">
          <cell r="A87" t="str">
            <v>fi Finland</v>
          </cell>
          <cell r="B87" t="str">
            <v>fi</v>
          </cell>
          <cell r="C87" t="str">
            <v>Finland</v>
          </cell>
          <cell r="E87">
            <v>5507</v>
          </cell>
          <cell r="F87">
            <v>5334</v>
          </cell>
          <cell r="G87">
            <v>5400</v>
          </cell>
          <cell r="H87">
            <v>5669</v>
          </cell>
          <cell r="I87">
            <v>5813</v>
          </cell>
          <cell r="J87">
            <v>6144</v>
          </cell>
          <cell r="K87">
            <v>6169</v>
          </cell>
          <cell r="L87">
            <v>6752</v>
          </cell>
          <cell r="M87">
            <v>7257</v>
          </cell>
          <cell r="N87">
            <v>7261</v>
          </cell>
          <cell r="O87">
            <v>7803</v>
          </cell>
          <cell r="P87">
            <v>7574</v>
          </cell>
          <cell r="Q87">
            <v>7809</v>
          </cell>
          <cell r="R87">
            <v>7898</v>
          </cell>
          <cell r="S87">
            <v>8805</v>
          </cell>
        </row>
        <row r="88">
          <cell r="A88" t="str">
            <v>se Sweden</v>
          </cell>
          <cell r="B88" t="str">
            <v>se</v>
          </cell>
          <cell r="C88" t="str">
            <v>Sweden</v>
          </cell>
          <cell r="E88">
            <v>11740</v>
          </cell>
          <cell r="F88">
            <v>11203</v>
          </cell>
          <cell r="G88">
            <v>12383</v>
          </cell>
          <cell r="H88">
            <v>12843</v>
          </cell>
          <cell r="I88">
            <v>11764</v>
          </cell>
          <cell r="J88">
            <v>13147</v>
          </cell>
          <cell r="K88">
            <v>12171</v>
          </cell>
          <cell r="L88">
            <v>13857</v>
          </cell>
          <cell r="M88">
            <v>14282</v>
          </cell>
          <cell r="N88">
            <v>14129</v>
          </cell>
          <cell r="O88">
            <v>15132</v>
          </cell>
          <cell r="P88">
            <v>14813</v>
          </cell>
          <cell r="Q88">
            <v>13936</v>
          </cell>
          <cell r="R88">
            <v>13440</v>
          </cell>
          <cell r="S88">
            <v>14131</v>
          </cell>
        </row>
        <row r="89">
          <cell r="A89" t="str">
            <v>uk United Kingdom</v>
          </cell>
          <cell r="B89" t="str">
            <v>uk</v>
          </cell>
          <cell r="C89" t="str">
            <v>United Kingdom</v>
          </cell>
          <cell r="E89">
            <v>1054</v>
          </cell>
          <cell r="F89">
            <v>1049</v>
          </cell>
          <cell r="G89">
            <v>1412</v>
          </cell>
          <cell r="H89">
            <v>1407</v>
          </cell>
          <cell r="I89">
            <v>1871</v>
          </cell>
          <cell r="J89">
            <v>1950</v>
          </cell>
          <cell r="K89">
            <v>1891</v>
          </cell>
          <cell r="L89">
            <v>2071</v>
          </cell>
          <cell r="M89">
            <v>2296</v>
          </cell>
          <cell r="N89">
            <v>2438</v>
          </cell>
          <cell r="O89">
            <v>2599</v>
          </cell>
          <cell r="P89">
            <v>2594</v>
          </cell>
          <cell r="Q89">
            <v>2864</v>
          </cell>
          <cell r="R89">
            <v>3168</v>
          </cell>
          <cell r="S89">
            <v>3671</v>
          </cell>
        </row>
        <row r="90">
          <cell r="A90" t="str">
            <v>bg Bulgaria</v>
          </cell>
          <cell r="B90" t="str">
            <v>bg</v>
          </cell>
          <cell r="C90" t="str">
            <v>Bulgaria</v>
          </cell>
          <cell r="E90">
            <v>161</v>
          </cell>
          <cell r="F90">
            <v>210</v>
          </cell>
          <cell r="G90">
            <v>340</v>
          </cell>
          <cell r="H90">
            <v>245</v>
          </cell>
          <cell r="I90">
            <v>238</v>
          </cell>
          <cell r="J90">
            <v>363</v>
          </cell>
          <cell r="K90">
            <v>472</v>
          </cell>
          <cell r="L90">
            <v>477</v>
          </cell>
          <cell r="M90">
            <v>677</v>
          </cell>
          <cell r="N90">
            <v>635</v>
          </cell>
          <cell r="O90">
            <v>776</v>
          </cell>
          <cell r="P90">
            <v>692</v>
          </cell>
          <cell r="Q90">
            <v>828</v>
          </cell>
          <cell r="R90">
            <v>942</v>
          </cell>
          <cell r="S90">
            <v>980</v>
          </cell>
        </row>
        <row r="91">
          <cell r="A91" t="str">
            <v>ro Romania</v>
          </cell>
          <cell r="B91" t="str">
            <v>ro</v>
          </cell>
          <cell r="C91" t="str">
            <v>Romania</v>
          </cell>
          <cell r="E91">
            <v>2606</v>
          </cell>
          <cell r="F91">
            <v>2372</v>
          </cell>
          <cell r="G91">
            <v>2152</v>
          </cell>
          <cell r="H91">
            <v>2257</v>
          </cell>
          <cell r="I91">
            <v>2275</v>
          </cell>
          <cell r="J91">
            <v>2797</v>
          </cell>
          <cell r="K91">
            <v>6236</v>
          </cell>
          <cell r="L91">
            <v>4865</v>
          </cell>
          <cell r="M91">
            <v>4640</v>
          </cell>
          <cell r="N91">
            <v>4400</v>
          </cell>
          <cell r="O91">
            <v>4041</v>
          </cell>
          <cell r="P91">
            <v>3423</v>
          </cell>
          <cell r="Q91">
            <v>3749</v>
          </cell>
          <cell r="R91">
            <v>4002</v>
          </cell>
          <cell r="S91">
            <v>4634</v>
          </cell>
        </row>
        <row r="92">
          <cell r="A92" t="str">
            <v>tr Turkey</v>
          </cell>
          <cell r="B92" t="str">
            <v>tr</v>
          </cell>
          <cell r="C92" t="str">
            <v>Turkey</v>
          </cell>
          <cell r="E92">
            <v>9658</v>
          </cell>
          <cell r="F92">
            <v>9637</v>
          </cell>
          <cell r="G92">
            <v>10000</v>
          </cell>
          <cell r="H92">
            <v>10621</v>
          </cell>
          <cell r="I92">
            <v>10381</v>
          </cell>
          <cell r="J92">
            <v>10776</v>
          </cell>
          <cell r="K92">
            <v>11226</v>
          </cell>
          <cell r="L92">
            <v>11228</v>
          </cell>
          <cell r="M92">
            <v>11481</v>
          </cell>
          <cell r="N92">
            <v>10705</v>
          </cell>
          <cell r="O92">
            <v>10149</v>
          </cell>
          <cell r="P92">
            <v>9424</v>
          </cell>
          <cell r="Q92">
            <v>10077</v>
          </cell>
          <cell r="R92">
            <v>10036</v>
          </cell>
          <cell r="S92">
            <v>10783</v>
          </cell>
        </row>
        <row r="93">
          <cell r="A93" t="str">
            <v>is Iceland</v>
          </cell>
          <cell r="B93" t="str">
            <v>is</v>
          </cell>
          <cell r="C93" t="str">
            <v>Iceland</v>
          </cell>
          <cell r="E93">
            <v>1400</v>
          </cell>
          <cell r="F93">
            <v>1359</v>
          </cell>
          <cell r="G93">
            <v>1369</v>
          </cell>
          <cell r="H93">
            <v>1404</v>
          </cell>
          <cell r="I93">
            <v>1369</v>
          </cell>
          <cell r="J93">
            <v>1390</v>
          </cell>
          <cell r="K93">
            <v>1616</v>
          </cell>
          <cell r="L93">
            <v>1682</v>
          </cell>
          <cell r="M93">
            <v>1814</v>
          </cell>
          <cell r="N93">
            <v>2191</v>
          </cell>
          <cell r="O93">
            <v>2306</v>
          </cell>
          <cell r="P93">
            <v>2451</v>
          </cell>
          <cell r="Q93">
            <v>2462</v>
          </cell>
          <cell r="R93">
            <v>2457</v>
          </cell>
          <cell r="S93">
            <v>2519</v>
          </cell>
        </row>
        <row r="94">
          <cell r="A94" t="str">
            <v>no Norway</v>
          </cell>
          <cell r="B94" t="str">
            <v>no</v>
          </cell>
          <cell r="C94" t="str">
            <v>Norway</v>
          </cell>
          <cell r="E94">
            <v>11469</v>
          </cell>
          <cell r="F94">
            <v>10474</v>
          </cell>
          <cell r="G94">
            <v>11023</v>
          </cell>
          <cell r="H94">
            <v>11328</v>
          </cell>
          <cell r="I94">
            <v>10807</v>
          </cell>
          <cell r="J94">
            <v>11574</v>
          </cell>
          <cell r="K94">
            <v>10055</v>
          </cell>
          <cell r="L94">
            <v>10670</v>
          </cell>
          <cell r="M94">
            <v>11225</v>
          </cell>
          <cell r="N94">
            <v>11963</v>
          </cell>
          <cell r="O94">
            <v>13296</v>
          </cell>
          <cell r="P94">
            <v>11851</v>
          </cell>
          <cell r="Q94">
            <v>12557</v>
          </cell>
          <cell r="R94">
            <v>10423</v>
          </cell>
          <cell r="S94">
            <v>10697</v>
          </cell>
        </row>
        <row r="95">
          <cell r="A95" t="str">
            <v xml:space="preserve"> </v>
          </cell>
        </row>
        <row r="106">
          <cell r="A106" t="str">
            <v>product 5530</v>
          </cell>
          <cell r="B106" t="str">
            <v>product</v>
          </cell>
          <cell r="C106">
            <v>5530</v>
          </cell>
        </row>
        <row r="107">
          <cell r="A107" t="str">
            <v xml:space="preserve"> Solar Energy</v>
          </cell>
          <cell r="C107" t="str">
            <v>Solar Energy</v>
          </cell>
        </row>
        <row r="108">
          <cell r="A108" t="str">
            <v>indic_en 100900</v>
          </cell>
          <cell r="B108" t="str">
            <v>indic_en</v>
          </cell>
          <cell r="C108">
            <v>100900</v>
          </cell>
        </row>
        <row r="109">
          <cell r="A109" t="str">
            <v xml:space="preserve"> Gross inland consumption</v>
          </cell>
          <cell r="C109" t="str">
            <v>Gross inland consumption</v>
          </cell>
        </row>
        <row r="110">
          <cell r="A110" t="str">
            <v>unit 1000toe</v>
          </cell>
          <cell r="B110" t="str">
            <v>unit</v>
          </cell>
          <cell r="C110" t="str">
            <v>1000toe</v>
          </cell>
        </row>
        <row r="111">
          <cell r="A111" t="str">
            <v xml:space="preserve"> Thousands tons of oil equivalent (TOE)</v>
          </cell>
          <cell r="C111" t="str">
            <v>Thousands tons of oil equivalent (TOE)</v>
          </cell>
        </row>
        <row r="112">
          <cell r="A112" t="str">
            <v xml:space="preserve"> </v>
          </cell>
        </row>
        <row r="113">
          <cell r="A113" t="str">
            <v xml:space="preserve"> </v>
          </cell>
          <cell r="D113" t="str">
            <v>time</v>
          </cell>
          <cell r="E113" t="str">
            <v>1990a00</v>
          </cell>
          <cell r="F113" t="str">
            <v>1991a00</v>
          </cell>
          <cell r="G113" t="str">
            <v>1992a00</v>
          </cell>
          <cell r="H113" t="str">
            <v>1993a00</v>
          </cell>
          <cell r="I113" t="str">
            <v>1994a00</v>
          </cell>
          <cell r="J113" t="str">
            <v>1995a00</v>
          </cell>
          <cell r="K113" t="str">
            <v>1996a00</v>
          </cell>
          <cell r="L113" t="str">
            <v>1997a00</v>
          </cell>
          <cell r="M113" t="str">
            <v>1998a00</v>
          </cell>
          <cell r="N113" t="str">
            <v>1999a00</v>
          </cell>
          <cell r="O113" t="str">
            <v>2000a00</v>
          </cell>
          <cell r="P113" t="str">
            <v>2001a00</v>
          </cell>
          <cell r="Q113" t="str">
            <v>2002a00</v>
          </cell>
          <cell r="R113" t="str">
            <v>2003a00</v>
          </cell>
          <cell r="S113" t="str">
            <v>2004a00</v>
          </cell>
        </row>
        <row r="114">
          <cell r="A114" t="str">
            <v xml:space="preserve"> </v>
          </cell>
        </row>
        <row r="115">
          <cell r="A115" t="str">
            <v xml:space="preserve">geo </v>
          </cell>
          <cell r="B115" t="str">
            <v>geo</v>
          </cell>
        </row>
        <row r="116">
          <cell r="A116" t="str">
            <v>EU-25 EU-25</v>
          </cell>
          <cell r="B116" t="str">
            <v>EU-25</v>
          </cell>
          <cell r="C116" t="str">
            <v>EU-25</v>
          </cell>
          <cell r="E116">
            <v>151</v>
          </cell>
          <cell r="F116">
            <v>166</v>
          </cell>
          <cell r="G116">
            <v>185</v>
          </cell>
          <cell r="H116">
            <v>202</v>
          </cell>
          <cell r="I116">
            <v>223</v>
          </cell>
          <cell r="J116">
            <v>274</v>
          </cell>
          <cell r="K116">
            <v>303</v>
          </cell>
          <cell r="L116">
            <v>325</v>
          </cell>
          <cell r="M116">
            <v>362</v>
          </cell>
          <cell r="N116">
            <v>371</v>
          </cell>
          <cell r="O116">
            <v>414</v>
          </cell>
          <cell r="P116">
            <v>472</v>
          </cell>
          <cell r="Q116">
            <v>536</v>
          </cell>
          <cell r="R116">
            <v>616</v>
          </cell>
          <cell r="S116">
            <v>742</v>
          </cell>
        </row>
        <row r="117">
          <cell r="A117" t="str">
            <v>EU-15 EU-15</v>
          </cell>
          <cell r="B117" t="str">
            <v>EU-15</v>
          </cell>
          <cell r="C117" t="str">
            <v>EU-15</v>
          </cell>
          <cell r="E117">
            <v>151</v>
          </cell>
          <cell r="F117">
            <v>166</v>
          </cell>
          <cell r="G117">
            <v>185</v>
          </cell>
          <cell r="H117">
            <v>202</v>
          </cell>
          <cell r="I117">
            <v>223</v>
          </cell>
          <cell r="J117">
            <v>243</v>
          </cell>
          <cell r="K117">
            <v>271</v>
          </cell>
          <cell r="L117">
            <v>292</v>
          </cell>
          <cell r="M117">
            <v>328</v>
          </cell>
          <cell r="N117">
            <v>336</v>
          </cell>
          <cell r="O117">
            <v>379</v>
          </cell>
          <cell r="P117">
            <v>437</v>
          </cell>
          <cell r="Q117">
            <v>499</v>
          </cell>
          <cell r="R117">
            <v>578</v>
          </cell>
          <cell r="S117">
            <v>648</v>
          </cell>
        </row>
        <row r="118">
          <cell r="A118" t="str">
            <v>EU-10 EU-10</v>
          </cell>
          <cell r="B118" t="str">
            <v>EU-10</v>
          </cell>
          <cell r="C118" t="str">
            <v>EU-10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31</v>
          </cell>
          <cell r="K118">
            <v>32</v>
          </cell>
          <cell r="L118">
            <v>33</v>
          </cell>
          <cell r="M118">
            <v>34</v>
          </cell>
          <cell r="N118">
            <v>35</v>
          </cell>
          <cell r="O118">
            <v>35</v>
          </cell>
          <cell r="P118">
            <v>35</v>
          </cell>
          <cell r="Q118">
            <v>37</v>
          </cell>
          <cell r="R118">
            <v>38</v>
          </cell>
          <cell r="S118">
            <v>94</v>
          </cell>
        </row>
        <row r="119">
          <cell r="A119" t="str">
            <v>be Belgium</v>
          </cell>
          <cell r="B119" t="str">
            <v>be</v>
          </cell>
          <cell r="C119" t="str">
            <v>Belgium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2</v>
          </cell>
          <cell r="R119">
            <v>2</v>
          </cell>
          <cell r="S119">
            <v>3</v>
          </cell>
        </row>
        <row r="120">
          <cell r="A120" t="str">
            <v>cz Czech Republic</v>
          </cell>
          <cell r="B120" t="str">
            <v>cz</v>
          </cell>
          <cell r="C120" t="str">
            <v>Czech Republic</v>
          </cell>
        </row>
        <row r="121">
          <cell r="A121" t="str">
            <v>dk Denmark</v>
          </cell>
          <cell r="B121" t="str">
            <v>dk</v>
          </cell>
          <cell r="C121" t="str">
            <v>Denmark</v>
          </cell>
          <cell r="E121">
            <v>2</v>
          </cell>
          <cell r="F121">
            <v>3</v>
          </cell>
          <cell r="G121">
            <v>3</v>
          </cell>
          <cell r="H121">
            <v>4</v>
          </cell>
          <cell r="I121">
            <v>4</v>
          </cell>
          <cell r="J121">
            <v>5</v>
          </cell>
          <cell r="K121">
            <v>6</v>
          </cell>
          <cell r="L121">
            <v>6</v>
          </cell>
          <cell r="M121">
            <v>7</v>
          </cell>
          <cell r="N121">
            <v>7</v>
          </cell>
          <cell r="O121">
            <v>7</v>
          </cell>
          <cell r="P121">
            <v>8</v>
          </cell>
          <cell r="Q121">
            <v>8</v>
          </cell>
          <cell r="R121">
            <v>9</v>
          </cell>
          <cell r="S121">
            <v>9</v>
          </cell>
        </row>
        <row r="122">
          <cell r="A122" t="str">
            <v>de Germany (including ex-GDR from 1991)</v>
          </cell>
          <cell r="B122" t="str">
            <v>de</v>
          </cell>
          <cell r="C122" t="str">
            <v>Germany (including ex-GDR from 1991)</v>
          </cell>
          <cell r="E122">
            <v>11</v>
          </cell>
          <cell r="F122">
            <v>17</v>
          </cell>
          <cell r="G122">
            <v>22</v>
          </cell>
          <cell r="H122">
            <v>28</v>
          </cell>
          <cell r="I122">
            <v>36</v>
          </cell>
          <cell r="J122">
            <v>41</v>
          </cell>
          <cell r="K122">
            <v>57</v>
          </cell>
          <cell r="L122">
            <v>70</v>
          </cell>
          <cell r="M122">
            <v>83</v>
          </cell>
          <cell r="N122">
            <v>78</v>
          </cell>
          <cell r="O122">
            <v>96</v>
          </cell>
          <cell r="P122">
            <v>145</v>
          </cell>
          <cell r="Q122">
            <v>190</v>
          </cell>
          <cell r="R122">
            <v>241</v>
          </cell>
          <cell r="S122">
            <v>269</v>
          </cell>
        </row>
        <row r="123">
          <cell r="A123" t="str">
            <v>ee Estonia</v>
          </cell>
          <cell r="B123" t="str">
            <v>ee</v>
          </cell>
          <cell r="C123" t="str">
            <v>Estonia</v>
          </cell>
        </row>
        <row r="124">
          <cell r="A124" t="str">
            <v>gr Greece</v>
          </cell>
          <cell r="B124" t="str">
            <v>gr</v>
          </cell>
          <cell r="C124" t="str">
            <v>Greece</v>
          </cell>
          <cell r="E124">
            <v>56</v>
          </cell>
          <cell r="F124">
            <v>63</v>
          </cell>
          <cell r="G124">
            <v>70</v>
          </cell>
          <cell r="H124">
            <v>75</v>
          </cell>
          <cell r="I124">
            <v>79</v>
          </cell>
          <cell r="J124">
            <v>82</v>
          </cell>
          <cell r="K124">
            <v>86</v>
          </cell>
          <cell r="L124">
            <v>89</v>
          </cell>
          <cell r="M124">
            <v>93</v>
          </cell>
          <cell r="N124">
            <v>97</v>
          </cell>
          <cell r="O124">
            <v>99</v>
          </cell>
          <cell r="P124">
            <v>100</v>
          </cell>
          <cell r="Q124">
            <v>102</v>
          </cell>
          <cell r="R124">
            <v>104</v>
          </cell>
          <cell r="S124">
            <v>108</v>
          </cell>
        </row>
        <row r="125">
          <cell r="A125" t="str">
            <v>es Spain</v>
          </cell>
          <cell r="B125" t="str">
            <v>es</v>
          </cell>
          <cell r="C125" t="str">
            <v>Spain</v>
          </cell>
          <cell r="E125">
            <v>21</v>
          </cell>
          <cell r="F125">
            <v>21</v>
          </cell>
          <cell r="G125">
            <v>21</v>
          </cell>
          <cell r="H125">
            <v>22</v>
          </cell>
          <cell r="I125">
            <v>24</v>
          </cell>
          <cell r="J125">
            <v>25</v>
          </cell>
          <cell r="K125">
            <v>26</v>
          </cell>
          <cell r="L125">
            <v>23</v>
          </cell>
          <cell r="M125">
            <v>26</v>
          </cell>
          <cell r="N125">
            <v>29</v>
          </cell>
          <cell r="O125">
            <v>32</v>
          </cell>
          <cell r="P125">
            <v>37</v>
          </cell>
          <cell r="Q125">
            <v>43</v>
          </cell>
          <cell r="R125">
            <v>48</v>
          </cell>
          <cell r="S125">
            <v>62</v>
          </cell>
        </row>
        <row r="126">
          <cell r="A126" t="str">
            <v>fr France</v>
          </cell>
          <cell r="B126" t="str">
            <v>fr</v>
          </cell>
          <cell r="C126" t="str">
            <v>France</v>
          </cell>
          <cell r="E126">
            <v>19</v>
          </cell>
          <cell r="F126">
            <v>13</v>
          </cell>
          <cell r="G126">
            <v>13</v>
          </cell>
          <cell r="H126">
            <v>13</v>
          </cell>
          <cell r="I126">
            <v>14</v>
          </cell>
          <cell r="J126">
            <v>15</v>
          </cell>
          <cell r="K126">
            <v>15</v>
          </cell>
          <cell r="L126">
            <v>16</v>
          </cell>
          <cell r="M126">
            <v>17</v>
          </cell>
          <cell r="N126">
            <v>18</v>
          </cell>
          <cell r="O126">
            <v>25</v>
          </cell>
          <cell r="P126">
            <v>18</v>
          </cell>
          <cell r="Q126">
            <v>19</v>
          </cell>
          <cell r="R126">
            <v>18</v>
          </cell>
          <cell r="S126">
            <v>19</v>
          </cell>
        </row>
        <row r="127">
          <cell r="A127" t="str">
            <v>ie Ireland</v>
          </cell>
          <cell r="B127" t="str">
            <v>ie</v>
          </cell>
          <cell r="C127" t="str">
            <v>Ireland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 t="str">
            <v>it Italy</v>
          </cell>
          <cell r="B128" t="str">
            <v>it</v>
          </cell>
          <cell r="C128" t="str">
            <v>Italy</v>
          </cell>
          <cell r="E128">
            <v>5</v>
          </cell>
          <cell r="F128">
            <v>5</v>
          </cell>
          <cell r="G128">
            <v>6</v>
          </cell>
          <cell r="H128">
            <v>7</v>
          </cell>
          <cell r="I128">
            <v>8</v>
          </cell>
          <cell r="J128">
            <v>8</v>
          </cell>
          <cell r="K128">
            <v>8</v>
          </cell>
          <cell r="L128">
            <v>8</v>
          </cell>
          <cell r="M128">
            <v>11</v>
          </cell>
          <cell r="N128">
            <v>11</v>
          </cell>
          <cell r="O128">
            <v>12</v>
          </cell>
          <cell r="P128">
            <v>12</v>
          </cell>
          <cell r="Q128">
            <v>11</v>
          </cell>
          <cell r="R128">
            <v>11</v>
          </cell>
          <cell r="S128">
            <v>19</v>
          </cell>
        </row>
        <row r="129">
          <cell r="A129" t="str">
            <v>cy Cyprus</v>
          </cell>
          <cell r="B129" t="str">
            <v>cy</v>
          </cell>
          <cell r="C129" t="str">
            <v>Cyprus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31</v>
          </cell>
          <cell r="K129">
            <v>32</v>
          </cell>
          <cell r="L129">
            <v>33</v>
          </cell>
          <cell r="M129">
            <v>34</v>
          </cell>
          <cell r="N129">
            <v>35</v>
          </cell>
          <cell r="O129">
            <v>35</v>
          </cell>
          <cell r="P129">
            <v>34</v>
          </cell>
          <cell r="Q129">
            <v>35</v>
          </cell>
          <cell r="R129">
            <v>36</v>
          </cell>
          <cell r="S129">
            <v>92</v>
          </cell>
        </row>
        <row r="130">
          <cell r="A130" t="str">
            <v>lv Latvia</v>
          </cell>
          <cell r="B130" t="str">
            <v>lv</v>
          </cell>
          <cell r="C130" t="str">
            <v>Latvia</v>
          </cell>
        </row>
        <row r="131">
          <cell r="A131" t="str">
            <v>lt Lithuania</v>
          </cell>
          <cell r="B131" t="str">
            <v>lt</v>
          </cell>
          <cell r="C131" t="str">
            <v>Lithuania</v>
          </cell>
        </row>
        <row r="132">
          <cell r="A132" t="str">
            <v>lu Luxembourg (Grand-Duché)</v>
          </cell>
          <cell r="B132" t="str">
            <v>lu</v>
          </cell>
          <cell r="C132" t="str">
            <v>Luxembourg (Grand-Duché)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</v>
          </cell>
        </row>
        <row r="133">
          <cell r="A133" t="str">
            <v>hu Hungary</v>
          </cell>
          <cell r="B133" t="str">
            <v>hu</v>
          </cell>
          <cell r="C133" t="str">
            <v>Hungary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1</v>
          </cell>
          <cell r="Q133">
            <v>2</v>
          </cell>
          <cell r="R133">
            <v>2</v>
          </cell>
          <cell r="S133">
            <v>2</v>
          </cell>
        </row>
        <row r="134">
          <cell r="A134" t="str">
            <v>mt Malta</v>
          </cell>
          <cell r="B134" t="str">
            <v>mt</v>
          </cell>
          <cell r="C134" t="str">
            <v>Malta</v>
          </cell>
        </row>
        <row r="135">
          <cell r="A135" t="str">
            <v>nl Netherlands</v>
          </cell>
          <cell r="B135" t="str">
            <v>nl</v>
          </cell>
          <cell r="C135" t="str">
            <v>Netherlands</v>
          </cell>
          <cell r="E135">
            <v>2</v>
          </cell>
          <cell r="F135">
            <v>2</v>
          </cell>
          <cell r="G135">
            <v>3</v>
          </cell>
          <cell r="H135">
            <v>3</v>
          </cell>
          <cell r="I135">
            <v>4</v>
          </cell>
          <cell r="J135">
            <v>4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9</v>
          </cell>
          <cell r="P135">
            <v>10</v>
          </cell>
          <cell r="Q135">
            <v>14</v>
          </cell>
          <cell r="R135">
            <v>19</v>
          </cell>
          <cell r="S135">
            <v>20</v>
          </cell>
        </row>
        <row r="136">
          <cell r="A136" t="str">
            <v>at Austria</v>
          </cell>
          <cell r="B136" t="str">
            <v>at</v>
          </cell>
          <cell r="C136" t="str">
            <v>Austria</v>
          </cell>
          <cell r="E136">
            <v>15</v>
          </cell>
          <cell r="F136">
            <v>19</v>
          </cell>
          <cell r="G136">
            <v>23</v>
          </cell>
          <cell r="H136">
            <v>25</v>
          </cell>
          <cell r="I136">
            <v>29</v>
          </cell>
          <cell r="J136">
            <v>36</v>
          </cell>
          <cell r="K136">
            <v>42</v>
          </cell>
          <cell r="L136">
            <v>48</v>
          </cell>
          <cell r="M136">
            <v>55</v>
          </cell>
          <cell r="N136">
            <v>58</v>
          </cell>
          <cell r="O136">
            <v>64</v>
          </cell>
          <cell r="P136">
            <v>67</v>
          </cell>
          <cell r="Q136">
            <v>69</v>
          </cell>
          <cell r="R136">
            <v>80</v>
          </cell>
          <cell r="S136">
            <v>86</v>
          </cell>
        </row>
        <row r="137">
          <cell r="A137" t="str">
            <v>pl Poland</v>
          </cell>
          <cell r="B137" t="str">
            <v>pl</v>
          </cell>
          <cell r="C137" t="str">
            <v>Poland</v>
          </cell>
        </row>
        <row r="138">
          <cell r="A138" t="str">
            <v>pt Portugal</v>
          </cell>
          <cell r="B138" t="str">
            <v>pt</v>
          </cell>
          <cell r="C138" t="str">
            <v>Portugal</v>
          </cell>
          <cell r="E138">
            <v>11</v>
          </cell>
          <cell r="F138">
            <v>13</v>
          </cell>
          <cell r="G138">
            <v>13</v>
          </cell>
          <cell r="H138">
            <v>14</v>
          </cell>
          <cell r="I138">
            <v>14</v>
          </cell>
          <cell r="J138">
            <v>15</v>
          </cell>
          <cell r="K138">
            <v>16</v>
          </cell>
          <cell r="L138">
            <v>16</v>
          </cell>
          <cell r="M138">
            <v>17</v>
          </cell>
          <cell r="N138">
            <v>18</v>
          </cell>
          <cell r="O138">
            <v>18</v>
          </cell>
          <cell r="P138">
            <v>19</v>
          </cell>
          <cell r="Q138">
            <v>20</v>
          </cell>
          <cell r="R138">
            <v>21</v>
          </cell>
          <cell r="S138">
            <v>21</v>
          </cell>
        </row>
        <row r="139">
          <cell r="A139" t="str">
            <v>si Slovenia</v>
          </cell>
          <cell r="B139" t="str">
            <v>si</v>
          </cell>
          <cell r="C139" t="str">
            <v>Slovenia</v>
          </cell>
        </row>
        <row r="140">
          <cell r="A140" t="str">
            <v>sk Slovakia</v>
          </cell>
          <cell r="B140" t="str">
            <v>sk</v>
          </cell>
          <cell r="C140" t="str">
            <v>Slovakia</v>
          </cell>
        </row>
        <row r="141">
          <cell r="A141" t="str">
            <v>fi Finland</v>
          </cell>
          <cell r="B141" t="str">
            <v>fi</v>
          </cell>
          <cell r="C141" t="str">
            <v>Finland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1</v>
          </cell>
        </row>
        <row r="142">
          <cell r="A142" t="str">
            <v>se Sweden</v>
          </cell>
          <cell r="B142" t="str">
            <v>se</v>
          </cell>
          <cell r="C142" t="str">
            <v>Sweden</v>
          </cell>
          <cell r="E142">
            <v>3</v>
          </cell>
          <cell r="F142">
            <v>4</v>
          </cell>
          <cell r="G142">
            <v>4</v>
          </cell>
          <cell r="H142">
            <v>4</v>
          </cell>
          <cell r="I142">
            <v>4</v>
          </cell>
          <cell r="J142">
            <v>5</v>
          </cell>
          <cell r="K142">
            <v>4</v>
          </cell>
          <cell r="L142">
            <v>4</v>
          </cell>
          <cell r="M142">
            <v>5</v>
          </cell>
          <cell r="N142">
            <v>5</v>
          </cell>
          <cell r="O142">
            <v>5</v>
          </cell>
          <cell r="P142">
            <v>6</v>
          </cell>
          <cell r="Q142">
            <v>4</v>
          </cell>
          <cell r="R142">
            <v>5</v>
          </cell>
          <cell r="S142">
            <v>5</v>
          </cell>
        </row>
        <row r="143">
          <cell r="A143" t="str">
            <v>uk United Kingdom</v>
          </cell>
          <cell r="B143" t="str">
            <v>uk</v>
          </cell>
          <cell r="C143" t="str">
            <v>United Kingdom</v>
          </cell>
          <cell r="E143">
            <v>5</v>
          </cell>
          <cell r="F143">
            <v>5</v>
          </cell>
          <cell r="G143">
            <v>6</v>
          </cell>
          <cell r="H143">
            <v>6</v>
          </cell>
          <cell r="I143">
            <v>6</v>
          </cell>
          <cell r="J143">
            <v>6</v>
          </cell>
          <cell r="K143">
            <v>6</v>
          </cell>
          <cell r="L143">
            <v>6</v>
          </cell>
          <cell r="M143">
            <v>7</v>
          </cell>
          <cell r="N143">
            <v>7</v>
          </cell>
          <cell r="O143">
            <v>11</v>
          </cell>
          <cell r="P143">
            <v>14</v>
          </cell>
          <cell r="Q143">
            <v>17</v>
          </cell>
          <cell r="R143">
            <v>20</v>
          </cell>
          <cell r="S143">
            <v>25</v>
          </cell>
        </row>
        <row r="144">
          <cell r="A144" t="str">
            <v>bg Bulgaria</v>
          </cell>
          <cell r="B144" t="str">
            <v>bg</v>
          </cell>
          <cell r="C144" t="str">
            <v>Bulgaria</v>
          </cell>
        </row>
        <row r="145">
          <cell r="A145" t="str">
            <v>ro Romania</v>
          </cell>
          <cell r="B145" t="str">
            <v>ro</v>
          </cell>
          <cell r="C145" t="str">
            <v>Romania</v>
          </cell>
        </row>
        <row r="146">
          <cell r="A146" t="str">
            <v>tr Turkey</v>
          </cell>
          <cell r="B146" t="str">
            <v>tr</v>
          </cell>
          <cell r="C146" t="str">
            <v>Turkey</v>
          </cell>
          <cell r="E146">
            <v>28</v>
          </cell>
          <cell r="F146">
            <v>41</v>
          </cell>
          <cell r="G146">
            <v>60</v>
          </cell>
          <cell r="H146">
            <v>88</v>
          </cell>
          <cell r="I146">
            <v>129</v>
          </cell>
          <cell r="J146">
            <v>143</v>
          </cell>
          <cell r="K146">
            <v>159</v>
          </cell>
          <cell r="L146">
            <v>179</v>
          </cell>
          <cell r="M146">
            <v>210</v>
          </cell>
          <cell r="N146">
            <v>236</v>
          </cell>
          <cell r="O146">
            <v>262</v>
          </cell>
          <cell r="P146">
            <v>287</v>
          </cell>
          <cell r="Q146">
            <v>318</v>
          </cell>
          <cell r="R146">
            <v>350</v>
          </cell>
          <cell r="S146">
            <v>375</v>
          </cell>
        </row>
        <row r="147">
          <cell r="A147" t="str">
            <v>is Iceland</v>
          </cell>
          <cell r="B147" t="str">
            <v>is</v>
          </cell>
          <cell r="C147" t="str">
            <v>Iceland</v>
          </cell>
        </row>
        <row r="148">
          <cell r="A148" t="str">
            <v>no Norway</v>
          </cell>
          <cell r="B148" t="str">
            <v>no</v>
          </cell>
          <cell r="C148" t="str">
            <v>Norway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56">
          <cell r="A156" t="str">
            <v>product 5540</v>
          </cell>
          <cell r="B156" t="str">
            <v>product</v>
          </cell>
          <cell r="C156">
            <v>5540</v>
          </cell>
        </row>
        <row r="157">
          <cell r="A157" t="str">
            <v xml:space="preserve"> Biomass &amp; Wastes</v>
          </cell>
          <cell r="C157" t="str">
            <v>Biomass &amp; Wastes</v>
          </cell>
        </row>
        <row r="158">
          <cell r="A158" t="str">
            <v>indic_en 100900</v>
          </cell>
          <cell r="B158" t="str">
            <v>indic_en</v>
          </cell>
          <cell r="C158">
            <v>100900</v>
          </cell>
        </row>
        <row r="159">
          <cell r="A159" t="str">
            <v xml:space="preserve"> Gross inland consumption</v>
          </cell>
          <cell r="C159" t="str">
            <v>Gross inland consumption</v>
          </cell>
        </row>
        <row r="160">
          <cell r="A160" t="str">
            <v>unit 1000toe</v>
          </cell>
          <cell r="B160" t="str">
            <v>unit</v>
          </cell>
          <cell r="C160" t="str">
            <v>1000toe</v>
          </cell>
        </row>
        <row r="161">
          <cell r="A161" t="str">
            <v xml:space="preserve"> Thousands tons of oil equivalent (TOE)</v>
          </cell>
          <cell r="C161" t="str">
            <v>Thousands tons of oil equivalent (TOE)</v>
          </cell>
        </row>
        <row r="162">
          <cell r="A162" t="str">
            <v xml:space="preserve"> </v>
          </cell>
        </row>
        <row r="163">
          <cell r="A163" t="str">
            <v xml:space="preserve"> </v>
          </cell>
          <cell r="D163" t="str">
            <v>time</v>
          </cell>
          <cell r="E163" t="str">
            <v>1990a00</v>
          </cell>
          <cell r="F163" t="str">
            <v>1991a00</v>
          </cell>
          <cell r="G163" t="str">
            <v>1992a00</v>
          </cell>
          <cell r="H163" t="str">
            <v>1993a00</v>
          </cell>
          <cell r="I163" t="str">
            <v>1994a00</v>
          </cell>
          <cell r="J163" t="str">
            <v>1995a00</v>
          </cell>
          <cell r="K163" t="str">
            <v>1996a00</v>
          </cell>
          <cell r="L163" t="str">
            <v>1997a00</v>
          </cell>
          <cell r="M163" t="str">
            <v>1998a00</v>
          </cell>
          <cell r="N163" t="str">
            <v>1999a00</v>
          </cell>
          <cell r="O163" t="str">
            <v>2000a00</v>
          </cell>
          <cell r="P163" t="str">
            <v>2001a00</v>
          </cell>
          <cell r="Q163" t="str">
            <v>2002a00</v>
          </cell>
          <cell r="R163" t="str">
            <v>2003a00</v>
          </cell>
          <cell r="S163" t="str">
            <v>2004a00</v>
          </cell>
        </row>
        <row r="164">
          <cell r="A164" t="str">
            <v xml:space="preserve"> </v>
          </cell>
        </row>
        <row r="165">
          <cell r="A165" t="str">
            <v xml:space="preserve">geo </v>
          </cell>
          <cell r="B165" t="str">
            <v>geo</v>
          </cell>
        </row>
        <row r="166">
          <cell r="A166" t="str">
            <v>EU-25 EU-25</v>
          </cell>
          <cell r="B166" t="str">
            <v>EU-25</v>
          </cell>
          <cell r="C166" t="str">
            <v>EU-25</v>
          </cell>
          <cell r="E166">
            <v>42255</v>
          </cell>
          <cell r="F166">
            <v>43968</v>
          </cell>
          <cell r="G166">
            <v>44243</v>
          </cell>
          <cell r="H166">
            <v>47732</v>
          </cell>
          <cell r="I166">
            <v>48026</v>
          </cell>
          <cell r="J166">
            <v>50133</v>
          </cell>
          <cell r="K166">
            <v>52245</v>
          </cell>
          <cell r="L166">
            <v>54084</v>
          </cell>
          <cell r="M166">
            <v>55483</v>
          </cell>
          <cell r="N166">
            <v>56386</v>
          </cell>
          <cell r="O166">
            <v>58655</v>
          </cell>
          <cell r="P166">
            <v>60987</v>
          </cell>
          <cell r="Q166">
            <v>63095</v>
          </cell>
          <cell r="R166">
            <v>68298</v>
          </cell>
          <cell r="S166">
            <v>71930</v>
          </cell>
        </row>
        <row r="167">
          <cell r="A167" t="str">
            <v>EU-15 EU-15</v>
          </cell>
          <cell r="B167" t="str">
            <v>EU-15</v>
          </cell>
          <cell r="C167" t="str">
            <v>EU-15</v>
          </cell>
          <cell r="E167">
            <v>38799</v>
          </cell>
          <cell r="F167">
            <v>40654</v>
          </cell>
          <cell r="G167">
            <v>40234</v>
          </cell>
          <cell r="H167">
            <v>41079</v>
          </cell>
          <cell r="I167">
            <v>40977</v>
          </cell>
          <cell r="J167">
            <v>43068</v>
          </cell>
          <cell r="K167">
            <v>45129</v>
          </cell>
          <cell r="L167">
            <v>46869</v>
          </cell>
          <cell r="M167">
            <v>48278</v>
          </cell>
          <cell r="N167">
            <v>49251</v>
          </cell>
          <cell r="O167">
            <v>51389</v>
          </cell>
          <cell r="P167">
            <v>53026</v>
          </cell>
          <cell r="Q167">
            <v>54573</v>
          </cell>
          <cell r="R167">
            <v>59196</v>
          </cell>
          <cell r="S167">
            <v>62567</v>
          </cell>
        </row>
        <row r="168">
          <cell r="A168" t="str">
            <v>EU-10 EU-10</v>
          </cell>
          <cell r="B168" t="str">
            <v>EU-10</v>
          </cell>
          <cell r="C168" t="str">
            <v>EU-10</v>
          </cell>
          <cell r="E168">
            <v>3456</v>
          </cell>
          <cell r="F168">
            <v>3314</v>
          </cell>
          <cell r="G168">
            <v>4009</v>
          </cell>
          <cell r="H168">
            <v>6653</v>
          </cell>
          <cell r="I168">
            <v>7049</v>
          </cell>
          <cell r="J168">
            <v>7065</v>
          </cell>
          <cell r="K168">
            <v>7116</v>
          </cell>
          <cell r="L168">
            <v>7215</v>
          </cell>
          <cell r="M168">
            <v>7205</v>
          </cell>
          <cell r="N168">
            <v>7135</v>
          </cell>
          <cell r="O168">
            <v>7266</v>
          </cell>
          <cell r="P168">
            <v>7961</v>
          </cell>
          <cell r="Q168">
            <v>8522</v>
          </cell>
          <cell r="R168">
            <v>9102</v>
          </cell>
          <cell r="S168">
            <v>9363</v>
          </cell>
        </row>
        <row r="169">
          <cell r="A169" t="str">
            <v>be Belgium</v>
          </cell>
          <cell r="B169" t="str">
            <v>be</v>
          </cell>
          <cell r="C169" t="str">
            <v>Belgium</v>
          </cell>
          <cell r="E169">
            <v>623</v>
          </cell>
          <cell r="F169">
            <v>636</v>
          </cell>
          <cell r="G169">
            <v>628</v>
          </cell>
          <cell r="H169">
            <v>569</v>
          </cell>
          <cell r="I169">
            <v>549</v>
          </cell>
          <cell r="J169">
            <v>652</v>
          </cell>
          <cell r="K169">
            <v>662</v>
          </cell>
          <cell r="L169">
            <v>655</v>
          </cell>
          <cell r="M169">
            <v>681</v>
          </cell>
          <cell r="N169">
            <v>706</v>
          </cell>
          <cell r="O169">
            <v>700</v>
          </cell>
          <cell r="P169">
            <v>774</v>
          </cell>
          <cell r="Q169">
            <v>763</v>
          </cell>
          <cell r="R169">
            <v>1023</v>
          </cell>
          <cell r="S169">
            <v>1119</v>
          </cell>
        </row>
        <row r="170">
          <cell r="A170" t="str">
            <v>cz Czech Republic</v>
          </cell>
          <cell r="B170" t="str">
            <v>cz</v>
          </cell>
          <cell r="C170" t="str">
            <v>Czech Republic</v>
          </cell>
          <cell r="E170">
            <v>0</v>
          </cell>
          <cell r="F170">
            <v>0</v>
          </cell>
          <cell r="G170">
            <v>509</v>
          </cell>
          <cell r="H170">
            <v>552</v>
          </cell>
          <cell r="I170">
            <v>582</v>
          </cell>
          <cell r="J170">
            <v>426</v>
          </cell>
          <cell r="K170">
            <v>416</v>
          </cell>
          <cell r="L170">
            <v>527</v>
          </cell>
          <cell r="M170">
            <v>530</v>
          </cell>
          <cell r="N170">
            <v>586</v>
          </cell>
          <cell r="O170">
            <v>444</v>
          </cell>
          <cell r="P170">
            <v>510</v>
          </cell>
          <cell r="Q170">
            <v>637</v>
          </cell>
          <cell r="R170">
            <v>1036</v>
          </cell>
          <cell r="S170">
            <v>1188</v>
          </cell>
        </row>
        <row r="171">
          <cell r="A171" t="str">
            <v>dk Denmark</v>
          </cell>
          <cell r="B171" t="str">
            <v>dk</v>
          </cell>
          <cell r="C171" t="str">
            <v>Denmark</v>
          </cell>
          <cell r="E171">
            <v>1140</v>
          </cell>
          <cell r="F171">
            <v>1236</v>
          </cell>
          <cell r="G171">
            <v>1298</v>
          </cell>
          <cell r="H171">
            <v>1358</v>
          </cell>
          <cell r="I171">
            <v>1348</v>
          </cell>
          <cell r="J171">
            <v>1429</v>
          </cell>
          <cell r="K171">
            <v>1527</v>
          </cell>
          <cell r="L171">
            <v>1589</v>
          </cell>
          <cell r="M171">
            <v>1579</v>
          </cell>
          <cell r="N171">
            <v>1669</v>
          </cell>
          <cell r="O171">
            <v>1727</v>
          </cell>
          <cell r="P171">
            <v>1874</v>
          </cell>
          <cell r="Q171">
            <v>1968</v>
          </cell>
          <cell r="R171">
            <v>2213</v>
          </cell>
          <cell r="S171">
            <v>2346</v>
          </cell>
        </row>
        <row r="172">
          <cell r="A172" t="str">
            <v>de Germany (including ex-GDR from 1991)</v>
          </cell>
          <cell r="B172" t="str">
            <v>de</v>
          </cell>
          <cell r="C172" t="str">
            <v>Germany (including ex-GDR from 1991)</v>
          </cell>
          <cell r="E172">
            <v>4307</v>
          </cell>
          <cell r="F172">
            <v>4253</v>
          </cell>
          <cell r="G172">
            <v>4328</v>
          </cell>
          <cell r="H172">
            <v>4366</v>
          </cell>
          <cell r="I172">
            <v>4427</v>
          </cell>
          <cell r="J172">
            <v>4447</v>
          </cell>
          <cell r="K172">
            <v>4619</v>
          </cell>
          <cell r="L172">
            <v>5880</v>
          </cell>
          <cell r="M172">
            <v>6362</v>
          </cell>
          <cell r="N172">
            <v>6384</v>
          </cell>
          <cell r="O172">
            <v>6830</v>
          </cell>
          <cell r="P172">
            <v>7300</v>
          </cell>
          <cell r="Q172">
            <v>7929</v>
          </cell>
          <cell r="R172">
            <v>8643</v>
          </cell>
          <cell r="S172">
            <v>9367</v>
          </cell>
        </row>
        <row r="173">
          <cell r="A173" t="str">
            <v>ee Estonia</v>
          </cell>
          <cell r="B173" t="str">
            <v>ee</v>
          </cell>
          <cell r="C173" t="str">
            <v>Estonia</v>
          </cell>
          <cell r="E173">
            <v>460</v>
          </cell>
          <cell r="F173">
            <v>460</v>
          </cell>
          <cell r="G173">
            <v>460</v>
          </cell>
          <cell r="H173">
            <v>449</v>
          </cell>
          <cell r="I173">
            <v>527</v>
          </cell>
          <cell r="J173">
            <v>481</v>
          </cell>
          <cell r="K173">
            <v>585</v>
          </cell>
          <cell r="L173">
            <v>590</v>
          </cell>
          <cell r="M173">
            <v>507</v>
          </cell>
          <cell r="N173">
            <v>507</v>
          </cell>
          <cell r="O173">
            <v>501</v>
          </cell>
          <cell r="P173">
            <v>539</v>
          </cell>
          <cell r="Q173">
            <v>522</v>
          </cell>
          <cell r="R173">
            <v>519</v>
          </cell>
          <cell r="S173">
            <v>604</v>
          </cell>
        </row>
        <row r="174">
          <cell r="A174" t="str">
            <v>gr Greece</v>
          </cell>
          <cell r="B174" t="str">
            <v>gr</v>
          </cell>
          <cell r="C174" t="str">
            <v>Greece</v>
          </cell>
          <cell r="E174">
            <v>893</v>
          </cell>
          <cell r="F174">
            <v>897</v>
          </cell>
          <cell r="G174">
            <v>899</v>
          </cell>
          <cell r="H174">
            <v>900</v>
          </cell>
          <cell r="I174">
            <v>894</v>
          </cell>
          <cell r="J174">
            <v>898</v>
          </cell>
          <cell r="K174">
            <v>908</v>
          </cell>
          <cell r="L174">
            <v>911</v>
          </cell>
          <cell r="M174">
            <v>908</v>
          </cell>
          <cell r="N174">
            <v>913</v>
          </cell>
          <cell r="O174">
            <v>946</v>
          </cell>
          <cell r="P174">
            <v>970</v>
          </cell>
          <cell r="Q174">
            <v>996</v>
          </cell>
          <cell r="R174">
            <v>945</v>
          </cell>
          <cell r="S174">
            <v>953</v>
          </cell>
        </row>
        <row r="175">
          <cell r="A175" t="str">
            <v>es Spain</v>
          </cell>
          <cell r="B175" t="str">
            <v>es</v>
          </cell>
          <cell r="C175" t="str">
            <v>Spain</v>
          </cell>
          <cell r="E175">
            <v>4047</v>
          </cell>
          <cell r="F175">
            <v>3805</v>
          </cell>
          <cell r="G175">
            <v>3491</v>
          </cell>
          <cell r="H175">
            <v>3501</v>
          </cell>
          <cell r="I175">
            <v>3545</v>
          </cell>
          <cell r="J175">
            <v>3563</v>
          </cell>
          <cell r="K175">
            <v>3608</v>
          </cell>
          <cell r="L175">
            <v>3660</v>
          </cell>
          <cell r="M175">
            <v>3806</v>
          </cell>
          <cell r="N175">
            <v>3894</v>
          </cell>
          <cell r="O175">
            <v>4049</v>
          </cell>
          <cell r="P175">
            <v>4149</v>
          </cell>
          <cell r="Q175">
            <v>4328</v>
          </cell>
          <cell r="R175">
            <v>5018</v>
          </cell>
          <cell r="S175">
            <v>4853</v>
          </cell>
        </row>
        <row r="176">
          <cell r="A176" t="str">
            <v>fr France</v>
          </cell>
          <cell r="B176" t="str">
            <v>fr</v>
          </cell>
          <cell r="C176" t="str">
            <v>France</v>
          </cell>
          <cell r="E176">
            <v>11014</v>
          </cell>
          <cell r="F176">
            <v>12925</v>
          </cell>
          <cell r="G176">
            <v>12254</v>
          </cell>
          <cell r="H176">
            <v>12062</v>
          </cell>
          <cell r="I176">
            <v>10806</v>
          </cell>
          <cell r="J176">
            <v>11434</v>
          </cell>
          <cell r="K176">
            <v>12066</v>
          </cell>
          <cell r="L176">
            <v>11164</v>
          </cell>
          <cell r="M176">
            <v>11453</v>
          </cell>
          <cell r="N176">
            <v>11232</v>
          </cell>
          <cell r="O176">
            <v>11584</v>
          </cell>
          <cell r="P176">
            <v>11810</v>
          </cell>
          <cell r="Q176">
            <v>11119</v>
          </cell>
          <cell r="R176">
            <v>11697</v>
          </cell>
          <cell r="S176">
            <v>11927</v>
          </cell>
        </row>
        <row r="177">
          <cell r="A177" t="str">
            <v>ie Ireland</v>
          </cell>
          <cell r="B177" t="str">
            <v>ie</v>
          </cell>
          <cell r="C177" t="str">
            <v>Ireland</v>
          </cell>
          <cell r="E177">
            <v>108</v>
          </cell>
          <cell r="F177">
            <v>108</v>
          </cell>
          <cell r="G177">
            <v>92</v>
          </cell>
          <cell r="H177">
            <v>93</v>
          </cell>
          <cell r="I177">
            <v>103</v>
          </cell>
          <cell r="J177">
            <v>102</v>
          </cell>
          <cell r="K177">
            <v>123</v>
          </cell>
          <cell r="L177">
            <v>135</v>
          </cell>
          <cell r="M177">
            <v>166</v>
          </cell>
          <cell r="N177">
            <v>167</v>
          </cell>
          <cell r="O177">
            <v>164</v>
          </cell>
          <cell r="P177">
            <v>180</v>
          </cell>
          <cell r="Q177">
            <v>176</v>
          </cell>
          <cell r="R177">
            <v>170</v>
          </cell>
          <cell r="S177">
            <v>214</v>
          </cell>
        </row>
        <row r="178">
          <cell r="A178" t="str">
            <v>it Italy</v>
          </cell>
          <cell r="B178" t="str">
            <v>it</v>
          </cell>
          <cell r="C178" t="str">
            <v>Italy</v>
          </cell>
          <cell r="E178">
            <v>787</v>
          </cell>
          <cell r="F178">
            <v>945</v>
          </cell>
          <cell r="G178">
            <v>1117</v>
          </cell>
          <cell r="H178">
            <v>1062</v>
          </cell>
          <cell r="I178">
            <v>1276</v>
          </cell>
          <cell r="J178">
            <v>1346</v>
          </cell>
          <cell r="K178">
            <v>1344</v>
          </cell>
          <cell r="L178">
            <v>1565</v>
          </cell>
          <cell r="M178">
            <v>1764</v>
          </cell>
          <cell r="N178">
            <v>1996</v>
          </cell>
          <cell r="O178">
            <v>2058</v>
          </cell>
          <cell r="P178">
            <v>2187</v>
          </cell>
          <cell r="Q178">
            <v>2204</v>
          </cell>
          <cell r="R178">
            <v>2664</v>
          </cell>
          <cell r="S178">
            <v>3791</v>
          </cell>
        </row>
        <row r="179">
          <cell r="A179" t="str">
            <v>cy Cyprus</v>
          </cell>
          <cell r="B179" t="str">
            <v>cy</v>
          </cell>
          <cell r="C179" t="str">
            <v>Cyprus</v>
          </cell>
          <cell r="E179">
            <v>6</v>
          </cell>
          <cell r="F179">
            <v>6</v>
          </cell>
          <cell r="G179">
            <v>5</v>
          </cell>
          <cell r="H179">
            <v>5</v>
          </cell>
          <cell r="I179">
            <v>12</v>
          </cell>
          <cell r="J179">
            <v>11</v>
          </cell>
          <cell r="K179">
            <v>11</v>
          </cell>
          <cell r="L179">
            <v>9</v>
          </cell>
          <cell r="M179">
            <v>9</v>
          </cell>
          <cell r="N179">
            <v>9</v>
          </cell>
          <cell r="O179">
            <v>9</v>
          </cell>
          <cell r="P179">
            <v>9</v>
          </cell>
          <cell r="Q179">
            <v>10</v>
          </cell>
          <cell r="R179">
            <v>6</v>
          </cell>
          <cell r="S179">
            <v>5</v>
          </cell>
        </row>
        <row r="180">
          <cell r="A180" t="str">
            <v>lv Latvia</v>
          </cell>
          <cell r="B180" t="str">
            <v>lv</v>
          </cell>
          <cell r="C180" t="str">
            <v>Latvia</v>
          </cell>
          <cell r="E180">
            <v>659</v>
          </cell>
          <cell r="F180">
            <v>659</v>
          </cell>
          <cell r="G180">
            <v>482</v>
          </cell>
          <cell r="H180">
            <v>510</v>
          </cell>
          <cell r="I180">
            <v>892</v>
          </cell>
          <cell r="J180">
            <v>1057</v>
          </cell>
          <cell r="K180">
            <v>1132</v>
          </cell>
          <cell r="L180">
            <v>1149</v>
          </cell>
          <cell r="M180">
            <v>1184</v>
          </cell>
          <cell r="N180">
            <v>1187</v>
          </cell>
          <cell r="O180">
            <v>1111</v>
          </cell>
          <cell r="P180">
            <v>1212</v>
          </cell>
          <cell r="Q180">
            <v>1244</v>
          </cell>
          <cell r="R180">
            <v>1266</v>
          </cell>
          <cell r="S180">
            <v>1377</v>
          </cell>
        </row>
        <row r="181">
          <cell r="A181" t="str">
            <v>lt Lithuania</v>
          </cell>
          <cell r="B181" t="str">
            <v>lt</v>
          </cell>
          <cell r="C181" t="str">
            <v>Lithuania</v>
          </cell>
          <cell r="E181">
            <v>285</v>
          </cell>
          <cell r="F181">
            <v>285</v>
          </cell>
          <cell r="G181">
            <v>285</v>
          </cell>
          <cell r="H181">
            <v>425</v>
          </cell>
          <cell r="I181">
            <v>440</v>
          </cell>
          <cell r="J181">
            <v>461</v>
          </cell>
          <cell r="K181">
            <v>505</v>
          </cell>
          <cell r="L181">
            <v>518</v>
          </cell>
          <cell r="M181">
            <v>571</v>
          </cell>
          <cell r="N181">
            <v>591</v>
          </cell>
          <cell r="O181">
            <v>619</v>
          </cell>
          <cell r="P181">
            <v>654</v>
          </cell>
          <cell r="Q181">
            <v>663</v>
          </cell>
          <cell r="R181">
            <v>677</v>
          </cell>
          <cell r="S181">
            <v>698</v>
          </cell>
        </row>
        <row r="182">
          <cell r="A182" t="str">
            <v>lu Luxembourg (Grand-Duché)</v>
          </cell>
          <cell r="B182" t="str">
            <v>lu</v>
          </cell>
          <cell r="C182" t="str">
            <v>Luxembourg (Grand-Duché)</v>
          </cell>
          <cell r="E182">
            <v>41</v>
          </cell>
          <cell r="F182">
            <v>42</v>
          </cell>
          <cell r="G182">
            <v>42</v>
          </cell>
          <cell r="H182">
            <v>41</v>
          </cell>
          <cell r="I182">
            <v>41</v>
          </cell>
          <cell r="J182">
            <v>39</v>
          </cell>
          <cell r="K182">
            <v>35</v>
          </cell>
          <cell r="L182">
            <v>40</v>
          </cell>
          <cell r="M182">
            <v>40</v>
          </cell>
          <cell r="N182">
            <v>36</v>
          </cell>
          <cell r="O182">
            <v>44</v>
          </cell>
          <cell r="P182">
            <v>46</v>
          </cell>
          <cell r="Q182">
            <v>44</v>
          </cell>
          <cell r="R182">
            <v>51</v>
          </cell>
          <cell r="S182">
            <v>59</v>
          </cell>
        </row>
        <row r="183">
          <cell r="A183" t="str">
            <v>hu Hungary</v>
          </cell>
          <cell r="B183" t="str">
            <v>hu</v>
          </cell>
          <cell r="C183" t="str">
            <v>Hungary</v>
          </cell>
          <cell r="E183">
            <v>422</v>
          </cell>
          <cell r="F183">
            <v>529</v>
          </cell>
          <cell r="G183">
            <v>517</v>
          </cell>
          <cell r="H183">
            <v>478</v>
          </cell>
          <cell r="I183">
            <v>464</v>
          </cell>
          <cell r="J183">
            <v>526</v>
          </cell>
          <cell r="K183">
            <v>402</v>
          </cell>
          <cell r="L183">
            <v>408</v>
          </cell>
          <cell r="M183">
            <v>383</v>
          </cell>
          <cell r="N183">
            <v>384</v>
          </cell>
          <cell r="O183">
            <v>415</v>
          </cell>
          <cell r="P183">
            <v>387</v>
          </cell>
          <cell r="Q183">
            <v>784</v>
          </cell>
          <cell r="R183">
            <v>818</v>
          </cell>
          <cell r="S183">
            <v>860</v>
          </cell>
        </row>
        <row r="184">
          <cell r="A184" t="str">
            <v>mt Malta</v>
          </cell>
          <cell r="B184" t="str">
            <v>mt</v>
          </cell>
          <cell r="C184" t="str">
            <v>Malta</v>
          </cell>
        </row>
        <row r="185">
          <cell r="A185" t="str">
            <v>nl Netherlands</v>
          </cell>
          <cell r="B185" t="str">
            <v>nl</v>
          </cell>
          <cell r="C185" t="str">
            <v>Netherlands</v>
          </cell>
          <cell r="E185">
            <v>942</v>
          </cell>
          <cell r="F185">
            <v>787</v>
          </cell>
          <cell r="G185">
            <v>791</v>
          </cell>
          <cell r="H185">
            <v>800</v>
          </cell>
          <cell r="I185">
            <v>826</v>
          </cell>
          <cell r="J185">
            <v>860</v>
          </cell>
          <cell r="K185">
            <v>1143</v>
          </cell>
          <cell r="L185">
            <v>1324</v>
          </cell>
          <cell r="M185">
            <v>1383</v>
          </cell>
          <cell r="N185">
            <v>1476</v>
          </cell>
          <cell r="O185">
            <v>1529</v>
          </cell>
          <cell r="P185">
            <v>1519</v>
          </cell>
          <cell r="Q185">
            <v>1642</v>
          </cell>
          <cell r="R185">
            <v>1940</v>
          </cell>
          <cell r="S185">
            <v>2175</v>
          </cell>
        </row>
        <row r="186">
          <cell r="A186" t="str">
            <v>at Austria</v>
          </cell>
          <cell r="B186" t="str">
            <v>at</v>
          </cell>
          <cell r="C186" t="str">
            <v>Austria</v>
          </cell>
          <cell r="E186">
            <v>2319</v>
          </cell>
          <cell r="F186">
            <v>2543</v>
          </cell>
          <cell r="G186">
            <v>2492</v>
          </cell>
          <cell r="H186">
            <v>2593</v>
          </cell>
          <cell r="I186">
            <v>2505</v>
          </cell>
          <cell r="J186">
            <v>2663</v>
          </cell>
          <cell r="K186">
            <v>2859</v>
          </cell>
          <cell r="L186">
            <v>2841</v>
          </cell>
          <cell r="M186">
            <v>2710</v>
          </cell>
          <cell r="N186">
            <v>2861</v>
          </cell>
          <cell r="O186">
            <v>2770</v>
          </cell>
          <cell r="P186">
            <v>3086</v>
          </cell>
          <cell r="Q186">
            <v>3188</v>
          </cell>
          <cell r="R186">
            <v>3393</v>
          </cell>
          <cell r="S186">
            <v>3450</v>
          </cell>
        </row>
        <row r="187">
          <cell r="A187" t="str">
            <v>pl Poland</v>
          </cell>
          <cell r="B187" t="str">
            <v>pl</v>
          </cell>
          <cell r="C187" t="str">
            <v>Poland</v>
          </cell>
          <cell r="E187">
            <v>1458</v>
          </cell>
          <cell r="F187">
            <v>1233</v>
          </cell>
          <cell r="G187">
            <v>1367</v>
          </cell>
          <cell r="H187">
            <v>3798</v>
          </cell>
          <cell r="I187">
            <v>3698</v>
          </cell>
          <cell r="J187">
            <v>3762</v>
          </cell>
          <cell r="K187">
            <v>3703</v>
          </cell>
          <cell r="L187">
            <v>3697</v>
          </cell>
          <cell r="M187">
            <v>3717</v>
          </cell>
          <cell r="N187">
            <v>3567</v>
          </cell>
          <cell r="O187">
            <v>3618</v>
          </cell>
          <cell r="P187">
            <v>3874</v>
          </cell>
          <cell r="Q187">
            <v>3935</v>
          </cell>
          <cell r="R187">
            <v>3994</v>
          </cell>
          <cell r="S187">
            <v>4126</v>
          </cell>
        </row>
        <row r="188">
          <cell r="A188" t="str">
            <v>pt Portugal</v>
          </cell>
          <cell r="B188" t="str">
            <v>pt</v>
          </cell>
          <cell r="C188" t="str">
            <v>Portugal</v>
          </cell>
          <cell r="E188">
            <v>1891</v>
          </cell>
          <cell r="F188">
            <v>1868</v>
          </cell>
          <cell r="G188">
            <v>1794</v>
          </cell>
          <cell r="H188">
            <v>1795</v>
          </cell>
          <cell r="I188">
            <v>1789</v>
          </cell>
          <cell r="J188">
            <v>1831</v>
          </cell>
          <cell r="K188">
            <v>1828</v>
          </cell>
          <cell r="L188">
            <v>1854</v>
          </cell>
          <cell r="M188">
            <v>1844</v>
          </cell>
          <cell r="N188">
            <v>1933</v>
          </cell>
          <cell r="O188">
            <v>2053</v>
          </cell>
          <cell r="P188">
            <v>2583</v>
          </cell>
          <cell r="Q188">
            <v>2838</v>
          </cell>
          <cell r="R188">
            <v>2842</v>
          </cell>
          <cell r="S188">
            <v>2877</v>
          </cell>
        </row>
        <row r="189">
          <cell r="A189" t="str">
            <v>si Slovenia</v>
          </cell>
          <cell r="B189" t="str">
            <v>si</v>
          </cell>
          <cell r="C189" t="str">
            <v>Slovenia</v>
          </cell>
          <cell r="E189">
            <v>0</v>
          </cell>
          <cell r="F189">
            <v>0</v>
          </cell>
          <cell r="G189">
            <v>266</v>
          </cell>
          <cell r="H189">
            <v>264</v>
          </cell>
          <cell r="I189">
            <v>263</v>
          </cell>
          <cell r="J189">
            <v>263</v>
          </cell>
          <cell r="K189">
            <v>287</v>
          </cell>
          <cell r="L189">
            <v>234</v>
          </cell>
          <cell r="M189">
            <v>232</v>
          </cell>
          <cell r="N189">
            <v>233</v>
          </cell>
          <cell r="O189">
            <v>458</v>
          </cell>
          <cell r="P189">
            <v>450</v>
          </cell>
          <cell r="Q189">
            <v>465</v>
          </cell>
          <cell r="R189">
            <v>460</v>
          </cell>
          <cell r="S189">
            <v>470</v>
          </cell>
        </row>
        <row r="190">
          <cell r="A190" t="str">
            <v>sk Slovakia</v>
          </cell>
          <cell r="B190" t="str">
            <v>sk</v>
          </cell>
          <cell r="C190" t="str">
            <v>Slovakia</v>
          </cell>
          <cell r="E190">
            <v>166</v>
          </cell>
          <cell r="F190">
            <v>142</v>
          </cell>
          <cell r="G190">
            <v>118</v>
          </cell>
          <cell r="H190">
            <v>172</v>
          </cell>
          <cell r="I190">
            <v>171</v>
          </cell>
          <cell r="J190">
            <v>78</v>
          </cell>
          <cell r="K190">
            <v>75</v>
          </cell>
          <cell r="L190">
            <v>83</v>
          </cell>
          <cell r="M190">
            <v>72</v>
          </cell>
          <cell r="N190">
            <v>71</v>
          </cell>
          <cell r="O190">
            <v>91</v>
          </cell>
          <cell r="P190">
            <v>326</v>
          </cell>
          <cell r="Q190">
            <v>262</v>
          </cell>
          <cell r="R190">
            <v>326</v>
          </cell>
          <cell r="S190">
            <v>35</v>
          </cell>
        </row>
        <row r="191">
          <cell r="A191" t="str">
            <v>fi Finland</v>
          </cell>
          <cell r="B191" t="str">
            <v>fi</v>
          </cell>
          <cell r="C191" t="str">
            <v>Finland</v>
          </cell>
          <cell r="E191">
            <v>4574</v>
          </cell>
          <cell r="F191">
            <v>4199</v>
          </cell>
          <cell r="G191">
            <v>4098</v>
          </cell>
          <cell r="H191">
            <v>4510</v>
          </cell>
          <cell r="I191">
            <v>4800</v>
          </cell>
          <cell r="J191">
            <v>5033</v>
          </cell>
          <cell r="K191">
            <v>5148</v>
          </cell>
          <cell r="L191">
            <v>5698</v>
          </cell>
          <cell r="M191">
            <v>5960</v>
          </cell>
          <cell r="N191">
            <v>6158</v>
          </cell>
          <cell r="O191">
            <v>6536</v>
          </cell>
          <cell r="P191">
            <v>6433</v>
          </cell>
          <cell r="Q191">
            <v>6877</v>
          </cell>
          <cell r="R191">
            <v>7065</v>
          </cell>
          <cell r="S191">
            <v>7498</v>
          </cell>
        </row>
        <row r="192">
          <cell r="A192" t="str">
            <v>se Sweden</v>
          </cell>
          <cell r="B192" t="str">
            <v>se</v>
          </cell>
          <cell r="C192" t="str">
            <v>Sweden</v>
          </cell>
          <cell r="E192">
            <v>5502</v>
          </cell>
          <cell r="F192">
            <v>5762</v>
          </cell>
          <cell r="G192">
            <v>5982</v>
          </cell>
          <cell r="H192">
            <v>6415</v>
          </cell>
          <cell r="I192">
            <v>6672</v>
          </cell>
          <cell r="J192">
            <v>7277</v>
          </cell>
          <cell r="K192">
            <v>7706</v>
          </cell>
          <cell r="L192">
            <v>7901</v>
          </cell>
          <cell r="M192">
            <v>7859</v>
          </cell>
          <cell r="N192">
            <v>7929</v>
          </cell>
          <cell r="O192">
            <v>8330</v>
          </cell>
          <cell r="P192">
            <v>7967</v>
          </cell>
          <cell r="Q192">
            <v>8174</v>
          </cell>
          <cell r="R192">
            <v>8773</v>
          </cell>
          <cell r="S192">
            <v>8883</v>
          </cell>
        </row>
        <row r="193">
          <cell r="A193" t="str">
            <v>uk United Kingdom</v>
          </cell>
          <cell r="B193" t="str">
            <v>uk</v>
          </cell>
          <cell r="C193" t="str">
            <v>United Kingdom</v>
          </cell>
          <cell r="E193">
            <v>611</v>
          </cell>
          <cell r="F193">
            <v>648</v>
          </cell>
          <cell r="G193">
            <v>928</v>
          </cell>
          <cell r="H193">
            <v>1014</v>
          </cell>
          <cell r="I193">
            <v>1396</v>
          </cell>
          <cell r="J193">
            <v>1494</v>
          </cell>
          <cell r="K193">
            <v>1553</v>
          </cell>
          <cell r="L193">
            <v>1652</v>
          </cell>
          <cell r="M193">
            <v>1763</v>
          </cell>
          <cell r="N193">
            <v>1897</v>
          </cell>
          <cell r="O193">
            <v>2069</v>
          </cell>
          <cell r="P193">
            <v>2148</v>
          </cell>
          <cell r="Q193">
            <v>2327</v>
          </cell>
          <cell r="R193">
            <v>2759</v>
          </cell>
          <cell r="S193">
            <v>3055</v>
          </cell>
        </row>
        <row r="194">
          <cell r="A194" t="str">
            <v>bg Bulgaria</v>
          </cell>
          <cell r="B194" t="str">
            <v>bg</v>
          </cell>
          <cell r="C194" t="str">
            <v>Bulgaria</v>
          </cell>
          <cell r="E194">
            <v>0</v>
          </cell>
          <cell r="F194">
            <v>0</v>
          </cell>
          <cell r="G194">
            <v>163</v>
          </cell>
          <cell r="H194">
            <v>149</v>
          </cell>
          <cell r="I194">
            <v>167</v>
          </cell>
          <cell r="J194">
            <v>212</v>
          </cell>
          <cell r="K194">
            <v>240</v>
          </cell>
          <cell r="L194">
            <v>240</v>
          </cell>
          <cell r="M194">
            <v>411</v>
          </cell>
          <cell r="N194">
            <v>398</v>
          </cell>
          <cell r="O194">
            <v>547</v>
          </cell>
          <cell r="P194">
            <v>543</v>
          </cell>
          <cell r="Q194">
            <v>639</v>
          </cell>
          <cell r="R194">
            <v>682</v>
          </cell>
          <cell r="S194">
            <v>708</v>
          </cell>
        </row>
        <row r="195">
          <cell r="A195" t="str">
            <v>ro Romania</v>
          </cell>
          <cell r="B195" t="str">
            <v>ro</v>
          </cell>
          <cell r="C195" t="str">
            <v>Romania</v>
          </cell>
          <cell r="E195">
            <v>1146</v>
          </cell>
          <cell r="F195">
            <v>1146</v>
          </cell>
          <cell r="G195">
            <v>1146</v>
          </cell>
          <cell r="H195">
            <v>1159</v>
          </cell>
          <cell r="I195">
            <v>1153</v>
          </cell>
          <cell r="J195">
            <v>1362</v>
          </cell>
          <cell r="K195">
            <v>4881</v>
          </cell>
          <cell r="L195">
            <v>3360</v>
          </cell>
          <cell r="M195">
            <v>3017</v>
          </cell>
          <cell r="N195">
            <v>2820</v>
          </cell>
          <cell r="O195">
            <v>2763</v>
          </cell>
          <cell r="P195">
            <v>2135</v>
          </cell>
          <cell r="Q195">
            <v>2351</v>
          </cell>
          <cell r="R195">
            <v>2844</v>
          </cell>
          <cell r="S195">
            <v>3134</v>
          </cell>
        </row>
        <row r="196">
          <cell r="A196" t="str">
            <v>tr Turkey</v>
          </cell>
          <cell r="B196" t="str">
            <v>tr</v>
          </cell>
          <cell r="C196" t="str">
            <v>Turkey</v>
          </cell>
          <cell r="E196">
            <v>7207</v>
          </cell>
          <cell r="F196">
            <v>7211</v>
          </cell>
          <cell r="G196">
            <v>7207</v>
          </cell>
          <cell r="H196">
            <v>7147</v>
          </cell>
          <cell r="I196">
            <v>7139</v>
          </cell>
          <cell r="J196">
            <v>7067</v>
          </cell>
          <cell r="K196">
            <v>7044</v>
          </cell>
          <cell r="L196">
            <v>7023</v>
          </cell>
          <cell r="M196">
            <v>6984</v>
          </cell>
          <cell r="N196">
            <v>6798</v>
          </cell>
          <cell r="O196">
            <v>6546</v>
          </cell>
          <cell r="P196">
            <v>6303</v>
          </cell>
          <cell r="Q196">
            <v>6039</v>
          </cell>
          <cell r="R196">
            <v>5783</v>
          </cell>
          <cell r="S196">
            <v>5550</v>
          </cell>
        </row>
        <row r="197">
          <cell r="A197" t="str">
            <v>is Iceland</v>
          </cell>
          <cell r="B197" t="str">
            <v>is</v>
          </cell>
          <cell r="C197" t="str">
            <v>Iceland</v>
          </cell>
          <cell r="E197">
            <v>0</v>
          </cell>
          <cell r="F197">
            <v>0</v>
          </cell>
          <cell r="G197">
            <v>0</v>
          </cell>
          <cell r="H197">
            <v>1</v>
          </cell>
          <cell r="I197">
            <v>1</v>
          </cell>
          <cell r="J197">
            <v>1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2</v>
          </cell>
          <cell r="P197">
            <v>1</v>
          </cell>
          <cell r="Q197">
            <v>2</v>
          </cell>
          <cell r="R197">
            <v>2</v>
          </cell>
          <cell r="S197">
            <v>2</v>
          </cell>
        </row>
        <row r="198">
          <cell r="A198" t="str">
            <v>no Norway</v>
          </cell>
          <cell r="B198" t="str">
            <v>no</v>
          </cell>
          <cell r="C198" t="str">
            <v>Norway</v>
          </cell>
          <cell r="E198">
            <v>1032</v>
          </cell>
          <cell r="F198">
            <v>965</v>
          </cell>
          <cell r="G198">
            <v>958</v>
          </cell>
          <cell r="H198">
            <v>1043</v>
          </cell>
          <cell r="I198">
            <v>1130</v>
          </cell>
          <cell r="J198">
            <v>1140</v>
          </cell>
          <cell r="K198">
            <v>1147</v>
          </cell>
          <cell r="L198">
            <v>1230</v>
          </cell>
          <cell r="M198">
            <v>1278</v>
          </cell>
          <cell r="N198">
            <v>1517</v>
          </cell>
          <cell r="O198">
            <v>1349</v>
          </cell>
          <cell r="P198">
            <v>1494</v>
          </cell>
          <cell r="Q198">
            <v>1423</v>
          </cell>
          <cell r="R198">
            <v>1324</v>
          </cell>
          <cell r="S198">
            <v>1322</v>
          </cell>
        </row>
        <row r="255">
          <cell r="A255" t="str">
            <v>product 5541</v>
          </cell>
          <cell r="B255" t="str">
            <v>product</v>
          </cell>
          <cell r="C255">
            <v>5541</v>
          </cell>
        </row>
        <row r="256">
          <cell r="A256" t="str">
            <v xml:space="preserve"> Wood &amp; Wood Waste</v>
          </cell>
          <cell r="C256" t="str">
            <v>Wood &amp; Wood Waste</v>
          </cell>
        </row>
        <row r="257">
          <cell r="A257" t="str">
            <v>indic_en 100900</v>
          </cell>
          <cell r="B257" t="str">
            <v>indic_en</v>
          </cell>
          <cell r="C257">
            <v>100900</v>
          </cell>
        </row>
        <row r="258">
          <cell r="A258" t="str">
            <v xml:space="preserve"> Gross inland consumption</v>
          </cell>
          <cell r="C258" t="str">
            <v>Gross inland consumption</v>
          </cell>
        </row>
        <row r="259">
          <cell r="A259" t="str">
            <v>unit 1000toe</v>
          </cell>
          <cell r="B259" t="str">
            <v>unit</v>
          </cell>
          <cell r="C259" t="str">
            <v>1000toe</v>
          </cell>
        </row>
        <row r="260">
          <cell r="A260" t="str">
            <v xml:space="preserve"> Thousands tons of oil equivalent (TOE)</v>
          </cell>
          <cell r="C260" t="str">
            <v>Thousands tons of oil equivalent (TOE)</v>
          </cell>
        </row>
        <row r="261">
          <cell r="A261" t="str">
            <v xml:space="preserve"> </v>
          </cell>
        </row>
        <row r="262">
          <cell r="A262" t="str">
            <v xml:space="preserve"> </v>
          </cell>
          <cell r="D262" t="str">
            <v>time</v>
          </cell>
          <cell r="E262" t="str">
            <v>1990a00</v>
          </cell>
          <cell r="F262" t="str">
            <v>1991a00</v>
          </cell>
          <cell r="G262" t="str">
            <v>1992a00</v>
          </cell>
          <cell r="H262" t="str">
            <v>1993a00</v>
          </cell>
          <cell r="I262" t="str">
            <v>1994a00</v>
          </cell>
          <cell r="J262" t="str">
            <v>1995a00</v>
          </cell>
          <cell r="K262" t="str">
            <v>1996a00</v>
          </cell>
          <cell r="L262" t="str">
            <v>1997a00</v>
          </cell>
          <cell r="M262" t="str">
            <v>1998a00</v>
          </cell>
          <cell r="N262" t="str">
            <v>1999a00</v>
          </cell>
          <cell r="O262" t="str">
            <v>2000a00</v>
          </cell>
          <cell r="P262" t="str">
            <v>2001a00</v>
          </cell>
          <cell r="Q262" t="str">
            <v>2002a00</v>
          </cell>
          <cell r="R262" t="str">
            <v>2003a00</v>
          </cell>
          <cell r="S262" t="str">
            <v>2004a00</v>
          </cell>
        </row>
        <row r="263">
          <cell r="A263" t="str">
            <v xml:space="preserve"> </v>
          </cell>
        </row>
        <row r="264">
          <cell r="A264" t="str">
            <v xml:space="preserve">geo </v>
          </cell>
          <cell r="B264" t="str">
            <v>geo</v>
          </cell>
        </row>
        <row r="265">
          <cell r="A265" t="str">
            <v>eu25 European Union (25 countries)</v>
          </cell>
          <cell r="B265" t="str">
            <v>eu25</v>
          </cell>
          <cell r="C265" t="str">
            <v>European Union (25 countries)</v>
          </cell>
          <cell r="E265">
            <v>37455</v>
          </cell>
          <cell r="F265">
            <v>38997</v>
          </cell>
          <cell r="G265">
            <v>39028</v>
          </cell>
          <cell r="H265">
            <v>42238</v>
          </cell>
          <cell r="I265">
            <v>42196</v>
          </cell>
          <cell r="J265">
            <v>43397</v>
          </cell>
          <cell r="K265">
            <v>44809</v>
          </cell>
          <cell r="L265">
            <v>46090</v>
          </cell>
          <cell r="M265">
            <v>47027</v>
          </cell>
          <cell r="N265">
            <v>47215</v>
          </cell>
          <cell r="O265">
            <v>48367</v>
          </cell>
          <cell r="P265">
            <v>49825</v>
          </cell>
          <cell r="Q265">
            <v>50790</v>
          </cell>
          <cell r="R265">
            <v>54629</v>
          </cell>
          <cell r="S265">
            <v>56994</v>
          </cell>
        </row>
        <row r="266">
          <cell r="A266" t="str">
            <v>eu15 European Union (15 countries)</v>
          </cell>
          <cell r="B266" t="str">
            <v>eu15</v>
          </cell>
          <cell r="C266" t="str">
            <v>European Union (15 countries)</v>
          </cell>
          <cell r="E266">
            <v>34033</v>
          </cell>
          <cell r="F266">
            <v>35727</v>
          </cell>
          <cell r="G266">
            <v>35076</v>
          </cell>
          <cell r="H266">
            <v>35681</v>
          </cell>
          <cell r="I266">
            <v>35259</v>
          </cell>
          <cell r="J266">
            <v>36443</v>
          </cell>
          <cell r="K266">
            <v>37797</v>
          </cell>
          <cell r="L266">
            <v>39024</v>
          </cell>
          <cell r="M266">
            <v>39963</v>
          </cell>
          <cell r="N266">
            <v>40283</v>
          </cell>
          <cell r="O266">
            <v>41325</v>
          </cell>
          <cell r="P266">
            <v>42179</v>
          </cell>
          <cell r="Q266">
            <v>42515</v>
          </cell>
          <cell r="R266">
            <v>45830</v>
          </cell>
          <cell r="S266">
            <v>47973</v>
          </cell>
        </row>
        <row r="267">
          <cell r="A267" t="str">
            <v>nms10 New Member States (CZ, EE, CY, LV, LT, HU, MT, PL, SI, SK)</v>
          </cell>
          <cell r="B267" t="str">
            <v>nms10</v>
          </cell>
          <cell r="C267" t="str">
            <v>New Member States (CZ, EE, CY, LV, LT, HU, MT, PL, SI, SK)</v>
          </cell>
          <cell r="E267">
            <v>3422</v>
          </cell>
          <cell r="F267">
            <v>3270</v>
          </cell>
          <cell r="G267">
            <v>3952</v>
          </cell>
          <cell r="H267">
            <v>6557</v>
          </cell>
          <cell r="I267">
            <v>6937</v>
          </cell>
          <cell r="J267">
            <v>6954</v>
          </cell>
          <cell r="K267">
            <v>7012</v>
          </cell>
          <cell r="L267">
            <v>7065</v>
          </cell>
          <cell r="M267">
            <v>7063</v>
          </cell>
          <cell r="N267">
            <v>6932</v>
          </cell>
          <cell r="O267">
            <v>7041</v>
          </cell>
          <cell r="P267">
            <v>7647</v>
          </cell>
          <cell r="Q267">
            <v>8275</v>
          </cell>
          <cell r="R267">
            <v>8799</v>
          </cell>
          <cell r="S267">
            <v>9021</v>
          </cell>
        </row>
        <row r="268">
          <cell r="A268" t="str">
            <v>be Belgium</v>
          </cell>
          <cell r="B268" t="str">
            <v>be</v>
          </cell>
          <cell r="C268" t="str">
            <v>Belgium</v>
          </cell>
          <cell r="E268">
            <v>336</v>
          </cell>
          <cell r="F268">
            <v>337</v>
          </cell>
          <cell r="G268">
            <v>324</v>
          </cell>
          <cell r="H268">
            <v>250</v>
          </cell>
          <cell r="I268">
            <v>235</v>
          </cell>
          <cell r="J268">
            <v>318</v>
          </cell>
          <cell r="K268">
            <v>327</v>
          </cell>
          <cell r="L268">
            <v>300</v>
          </cell>
          <cell r="M268">
            <v>346</v>
          </cell>
          <cell r="N268">
            <v>374</v>
          </cell>
          <cell r="O268">
            <v>348</v>
          </cell>
          <cell r="P268">
            <v>375</v>
          </cell>
          <cell r="Q268">
            <v>389</v>
          </cell>
          <cell r="R268">
            <v>505</v>
          </cell>
          <cell r="S268">
            <v>592</v>
          </cell>
        </row>
        <row r="269">
          <cell r="A269" t="str">
            <v>cz Czech Republic</v>
          </cell>
          <cell r="B269" t="str">
            <v>cz</v>
          </cell>
          <cell r="C269" t="str">
            <v>Czech Republic</v>
          </cell>
          <cell r="E269">
            <v>0</v>
          </cell>
          <cell r="F269">
            <v>0</v>
          </cell>
          <cell r="G269">
            <v>509</v>
          </cell>
          <cell r="H269">
            <v>508</v>
          </cell>
          <cell r="I269">
            <v>535</v>
          </cell>
          <cell r="J269">
            <v>382</v>
          </cell>
          <cell r="K269">
            <v>386</v>
          </cell>
          <cell r="L269">
            <v>453</v>
          </cell>
          <cell r="M269">
            <v>473</v>
          </cell>
          <cell r="N269">
            <v>472</v>
          </cell>
          <cell r="O269">
            <v>319</v>
          </cell>
          <cell r="P269">
            <v>368</v>
          </cell>
          <cell r="Q269">
            <v>493</v>
          </cell>
          <cell r="R269">
            <v>895</v>
          </cell>
          <cell r="S269">
            <v>1005</v>
          </cell>
        </row>
        <row r="270">
          <cell r="A270" t="str">
            <v>dk Denmark</v>
          </cell>
          <cell r="B270" t="str">
            <v>dk</v>
          </cell>
          <cell r="C270" t="str">
            <v>Denmark</v>
          </cell>
          <cell r="E270">
            <v>752</v>
          </cell>
          <cell r="F270">
            <v>814</v>
          </cell>
          <cell r="G270">
            <v>852</v>
          </cell>
          <cell r="H270">
            <v>869</v>
          </cell>
          <cell r="I270">
            <v>832</v>
          </cell>
          <cell r="J270">
            <v>839</v>
          </cell>
          <cell r="K270">
            <v>884</v>
          </cell>
          <cell r="L270">
            <v>893</v>
          </cell>
          <cell r="M270">
            <v>880</v>
          </cell>
          <cell r="N270">
            <v>909</v>
          </cell>
          <cell r="O270">
            <v>932</v>
          </cell>
          <cell r="P270">
            <v>1031</v>
          </cell>
          <cell r="Q270">
            <v>1078</v>
          </cell>
          <cell r="R270">
            <v>1258</v>
          </cell>
          <cell r="S270">
            <v>1374</v>
          </cell>
        </row>
        <row r="271">
          <cell r="A271" t="str">
            <v>de Germany (including ex-GDR from 1991)</v>
          </cell>
          <cell r="B271" t="str">
            <v>de</v>
          </cell>
          <cell r="C271" t="str">
            <v>Germany (including ex-GDR from 1991)</v>
          </cell>
          <cell r="E271">
            <v>2944</v>
          </cell>
          <cell r="F271">
            <v>2917</v>
          </cell>
          <cell r="G271">
            <v>2931</v>
          </cell>
          <cell r="H271">
            <v>2955</v>
          </cell>
          <cell r="I271">
            <v>2976</v>
          </cell>
          <cell r="J271">
            <v>2962</v>
          </cell>
          <cell r="K271">
            <v>2994</v>
          </cell>
          <cell r="L271">
            <v>4190</v>
          </cell>
          <cell r="M271">
            <v>4547</v>
          </cell>
          <cell r="N271">
            <v>4472</v>
          </cell>
          <cell r="O271">
            <v>4708</v>
          </cell>
          <cell r="P271">
            <v>4710</v>
          </cell>
          <cell r="Q271">
            <v>4702</v>
          </cell>
          <cell r="R271">
            <v>5740</v>
          </cell>
          <cell r="S271">
            <v>6130</v>
          </cell>
        </row>
        <row r="272">
          <cell r="A272" t="str">
            <v>ee Estonia</v>
          </cell>
          <cell r="B272" t="str">
            <v>ee</v>
          </cell>
          <cell r="C272" t="str">
            <v>Estonia</v>
          </cell>
          <cell r="E272">
            <v>460</v>
          </cell>
          <cell r="F272">
            <v>460</v>
          </cell>
          <cell r="G272">
            <v>460</v>
          </cell>
          <cell r="H272">
            <v>449</v>
          </cell>
          <cell r="I272">
            <v>527</v>
          </cell>
          <cell r="J272">
            <v>479</v>
          </cell>
          <cell r="K272">
            <v>583</v>
          </cell>
          <cell r="L272">
            <v>589</v>
          </cell>
          <cell r="M272">
            <v>505</v>
          </cell>
          <cell r="N272">
            <v>505</v>
          </cell>
          <cell r="O272">
            <v>492</v>
          </cell>
          <cell r="P272">
            <v>537</v>
          </cell>
          <cell r="Q272">
            <v>520</v>
          </cell>
          <cell r="R272">
            <v>516</v>
          </cell>
          <cell r="S272">
            <v>602</v>
          </cell>
        </row>
        <row r="273">
          <cell r="A273" t="str">
            <v>gr Greece</v>
          </cell>
          <cell r="B273" t="str">
            <v>gr</v>
          </cell>
          <cell r="C273" t="str">
            <v>Greece</v>
          </cell>
          <cell r="E273">
            <v>893</v>
          </cell>
          <cell r="F273">
            <v>897</v>
          </cell>
          <cell r="G273">
            <v>898</v>
          </cell>
          <cell r="H273">
            <v>899</v>
          </cell>
          <cell r="I273">
            <v>893</v>
          </cell>
          <cell r="J273">
            <v>897</v>
          </cell>
          <cell r="K273">
            <v>908</v>
          </cell>
          <cell r="L273">
            <v>911</v>
          </cell>
          <cell r="M273">
            <v>907</v>
          </cell>
          <cell r="N273">
            <v>911</v>
          </cell>
          <cell r="O273">
            <v>945</v>
          </cell>
          <cell r="P273">
            <v>938</v>
          </cell>
          <cell r="Q273">
            <v>948</v>
          </cell>
          <cell r="R273">
            <v>909</v>
          </cell>
          <cell r="S273">
            <v>917</v>
          </cell>
        </row>
        <row r="274">
          <cell r="A274" t="str">
            <v>es Spain</v>
          </cell>
          <cell r="B274" t="str">
            <v>es</v>
          </cell>
          <cell r="C274" t="str">
            <v>Spain</v>
          </cell>
          <cell r="E274">
            <v>3956</v>
          </cell>
          <cell r="F274">
            <v>3714</v>
          </cell>
          <cell r="G274">
            <v>3387</v>
          </cell>
          <cell r="H274">
            <v>3395</v>
          </cell>
          <cell r="I274">
            <v>3406</v>
          </cell>
          <cell r="J274">
            <v>3300</v>
          </cell>
          <cell r="K274">
            <v>3320</v>
          </cell>
          <cell r="L274">
            <v>3388</v>
          </cell>
          <cell r="M274">
            <v>3538</v>
          </cell>
          <cell r="N274">
            <v>3606</v>
          </cell>
          <cell r="O274">
            <v>3630</v>
          </cell>
          <cell r="P274">
            <v>3678</v>
          </cell>
          <cell r="Q274">
            <v>3904</v>
          </cell>
          <cell r="R274">
            <v>4044</v>
          </cell>
          <cell r="S274">
            <v>4181</v>
          </cell>
        </row>
        <row r="275">
          <cell r="A275" t="str">
            <v>fr France</v>
          </cell>
          <cell r="B275" t="str">
            <v>fr</v>
          </cell>
          <cell r="C275" t="str">
            <v>France</v>
          </cell>
          <cell r="E275">
            <v>9795</v>
          </cell>
          <cell r="F275">
            <v>11557</v>
          </cell>
          <cell r="G275">
            <v>10878</v>
          </cell>
          <cell r="H275">
            <v>10657</v>
          </cell>
          <cell r="I275">
            <v>9331</v>
          </cell>
          <cell r="J275">
            <v>9507</v>
          </cell>
          <cell r="K275">
            <v>10094</v>
          </cell>
          <cell r="L275">
            <v>9214</v>
          </cell>
          <cell r="M275">
            <v>9484</v>
          </cell>
          <cell r="N275">
            <v>9234</v>
          </cell>
          <cell r="O275">
            <v>9231</v>
          </cell>
          <cell r="P275">
            <v>9387</v>
          </cell>
          <cell r="Q275">
            <v>8573</v>
          </cell>
          <cell r="R275">
            <v>9077</v>
          </cell>
          <cell r="S275">
            <v>9255</v>
          </cell>
        </row>
        <row r="276">
          <cell r="A276" t="str">
            <v>ie Ireland</v>
          </cell>
          <cell r="B276" t="str">
            <v>ie</v>
          </cell>
          <cell r="C276" t="str">
            <v>Ireland</v>
          </cell>
          <cell r="E276">
            <v>105</v>
          </cell>
          <cell r="F276">
            <v>105</v>
          </cell>
          <cell r="G276">
            <v>89</v>
          </cell>
          <cell r="H276">
            <v>90</v>
          </cell>
          <cell r="I276">
            <v>101</v>
          </cell>
          <cell r="J276">
            <v>99</v>
          </cell>
          <cell r="K276">
            <v>109</v>
          </cell>
          <cell r="L276">
            <v>109</v>
          </cell>
          <cell r="M276">
            <v>131</v>
          </cell>
          <cell r="N276">
            <v>131</v>
          </cell>
          <cell r="O276">
            <v>136</v>
          </cell>
          <cell r="P276">
            <v>152</v>
          </cell>
          <cell r="Q276">
            <v>152</v>
          </cell>
          <cell r="R276">
            <v>145</v>
          </cell>
          <cell r="S276">
            <v>184</v>
          </cell>
        </row>
        <row r="277">
          <cell r="A277" t="str">
            <v>it Italy</v>
          </cell>
          <cell r="B277" t="str">
            <v>it</v>
          </cell>
          <cell r="C277" t="str">
            <v>Italy</v>
          </cell>
          <cell r="E277">
            <v>764</v>
          </cell>
          <cell r="F277">
            <v>909</v>
          </cell>
          <cell r="G277">
            <v>1070</v>
          </cell>
          <cell r="H277">
            <v>1013</v>
          </cell>
          <cell r="I277">
            <v>1218</v>
          </cell>
          <cell r="J277">
            <v>1209</v>
          </cell>
          <cell r="K277">
            <v>1164</v>
          </cell>
          <cell r="L277">
            <v>1298</v>
          </cell>
          <cell r="M277">
            <v>1349</v>
          </cell>
          <cell r="N277">
            <v>1477</v>
          </cell>
          <cell r="O277">
            <v>1595</v>
          </cell>
          <cell r="P277">
            <v>1637</v>
          </cell>
          <cell r="Q277">
            <v>1568</v>
          </cell>
          <cell r="R277">
            <v>1717</v>
          </cell>
          <cell r="S277">
            <v>2221</v>
          </cell>
        </row>
        <row r="278">
          <cell r="A278" t="str">
            <v>cy Cyprus</v>
          </cell>
          <cell r="B278" t="str">
            <v>cy</v>
          </cell>
          <cell r="C278" t="str">
            <v>Cyprus</v>
          </cell>
          <cell r="E278">
            <v>6</v>
          </cell>
          <cell r="F278">
            <v>6</v>
          </cell>
          <cell r="G278">
            <v>5</v>
          </cell>
          <cell r="H278">
            <v>5</v>
          </cell>
          <cell r="I278">
            <v>12</v>
          </cell>
          <cell r="J278">
            <v>11</v>
          </cell>
          <cell r="K278">
            <v>11</v>
          </cell>
          <cell r="L278">
            <v>9</v>
          </cell>
          <cell r="M278">
            <v>9</v>
          </cell>
          <cell r="N278">
            <v>9</v>
          </cell>
          <cell r="O278">
            <v>9</v>
          </cell>
          <cell r="P278">
            <v>9</v>
          </cell>
          <cell r="Q278">
            <v>10</v>
          </cell>
          <cell r="R278">
            <v>6</v>
          </cell>
          <cell r="S278">
            <v>4</v>
          </cell>
        </row>
        <row r="279">
          <cell r="A279" t="str">
            <v>lv Latvia</v>
          </cell>
          <cell r="B279" t="str">
            <v>lv</v>
          </cell>
          <cell r="C279" t="str">
            <v>Latvia</v>
          </cell>
          <cell r="E279">
            <v>659</v>
          </cell>
          <cell r="F279">
            <v>659</v>
          </cell>
          <cell r="G279">
            <v>482</v>
          </cell>
          <cell r="H279">
            <v>510</v>
          </cell>
          <cell r="I279">
            <v>892</v>
          </cell>
          <cell r="J279">
            <v>1057</v>
          </cell>
          <cell r="K279">
            <v>1132</v>
          </cell>
          <cell r="L279">
            <v>1149</v>
          </cell>
          <cell r="M279">
            <v>1184</v>
          </cell>
          <cell r="N279">
            <v>1187</v>
          </cell>
          <cell r="O279">
            <v>1111</v>
          </cell>
          <cell r="P279">
            <v>1212</v>
          </cell>
          <cell r="Q279">
            <v>1242</v>
          </cell>
          <cell r="R279">
            <v>1262</v>
          </cell>
          <cell r="S279">
            <v>1370</v>
          </cell>
        </row>
        <row r="280">
          <cell r="A280" t="str">
            <v>lt Lithuania</v>
          </cell>
          <cell r="B280" t="str">
            <v>lt</v>
          </cell>
          <cell r="C280" t="str">
            <v>Lithuania</v>
          </cell>
          <cell r="E280">
            <v>285</v>
          </cell>
          <cell r="F280">
            <v>285</v>
          </cell>
          <cell r="G280">
            <v>285</v>
          </cell>
          <cell r="H280">
            <v>425</v>
          </cell>
          <cell r="I280">
            <v>440</v>
          </cell>
          <cell r="J280">
            <v>461</v>
          </cell>
          <cell r="K280">
            <v>505</v>
          </cell>
          <cell r="L280">
            <v>518</v>
          </cell>
          <cell r="M280">
            <v>571</v>
          </cell>
          <cell r="N280">
            <v>591</v>
          </cell>
          <cell r="O280">
            <v>619</v>
          </cell>
          <cell r="P280">
            <v>654</v>
          </cell>
          <cell r="Q280">
            <v>662</v>
          </cell>
          <cell r="R280">
            <v>676</v>
          </cell>
          <cell r="S280">
            <v>694</v>
          </cell>
        </row>
        <row r="281">
          <cell r="A281" t="str">
            <v>lu Luxembourg (Grand-Duché)</v>
          </cell>
          <cell r="B281" t="str">
            <v>lu</v>
          </cell>
          <cell r="C281" t="str">
            <v>Luxembourg (Grand-Duché)</v>
          </cell>
          <cell r="E281">
            <v>15</v>
          </cell>
          <cell r="F281">
            <v>15</v>
          </cell>
          <cell r="G281">
            <v>15</v>
          </cell>
          <cell r="H281">
            <v>15</v>
          </cell>
          <cell r="I281">
            <v>15</v>
          </cell>
          <cell r="J281">
            <v>15</v>
          </cell>
          <cell r="K281">
            <v>15</v>
          </cell>
          <cell r="L281">
            <v>15</v>
          </cell>
          <cell r="M281">
            <v>15</v>
          </cell>
          <cell r="N281">
            <v>15</v>
          </cell>
          <cell r="O281">
            <v>16</v>
          </cell>
          <cell r="P281">
            <v>16</v>
          </cell>
          <cell r="Q281">
            <v>15</v>
          </cell>
          <cell r="R281">
            <v>15</v>
          </cell>
          <cell r="S281">
            <v>15</v>
          </cell>
        </row>
        <row r="282">
          <cell r="A282" t="str">
            <v>hu Hungary</v>
          </cell>
          <cell r="B282" t="str">
            <v>hu</v>
          </cell>
          <cell r="C282" t="str">
            <v>Hungary</v>
          </cell>
          <cell r="E282">
            <v>398</v>
          </cell>
          <cell r="F282">
            <v>491</v>
          </cell>
          <cell r="G282">
            <v>465</v>
          </cell>
          <cell r="H282">
            <v>428</v>
          </cell>
          <cell r="I282">
            <v>405</v>
          </cell>
          <cell r="J282">
            <v>474</v>
          </cell>
          <cell r="K282">
            <v>346</v>
          </cell>
          <cell r="L282">
            <v>351</v>
          </cell>
          <cell r="M282">
            <v>324</v>
          </cell>
          <cell r="N282">
            <v>325</v>
          </cell>
          <cell r="O282">
            <v>356</v>
          </cell>
          <cell r="P282">
            <v>323</v>
          </cell>
          <cell r="Q282">
            <v>734</v>
          </cell>
          <cell r="R282">
            <v>777</v>
          </cell>
          <cell r="S282">
            <v>821</v>
          </cell>
        </row>
        <row r="283">
          <cell r="A283" t="str">
            <v>nl Netherlands</v>
          </cell>
          <cell r="B283" t="str">
            <v>nl</v>
          </cell>
          <cell r="C283" t="str">
            <v>Netherlands</v>
          </cell>
          <cell r="E283">
            <v>335</v>
          </cell>
          <cell r="F283">
            <v>259</v>
          </cell>
          <cell r="G283">
            <v>256</v>
          </cell>
          <cell r="H283">
            <v>252</v>
          </cell>
          <cell r="I283">
            <v>245</v>
          </cell>
          <cell r="J283">
            <v>245</v>
          </cell>
          <cell r="K283">
            <v>244</v>
          </cell>
          <cell r="L283">
            <v>254</v>
          </cell>
          <cell r="M283">
            <v>267</v>
          </cell>
          <cell r="N283">
            <v>267</v>
          </cell>
          <cell r="O283">
            <v>300</v>
          </cell>
          <cell r="P283">
            <v>321</v>
          </cell>
          <cell r="Q283">
            <v>448</v>
          </cell>
          <cell r="R283">
            <v>537</v>
          </cell>
          <cell r="S283">
            <v>724</v>
          </cell>
        </row>
        <row r="284">
          <cell r="A284" t="str">
            <v>at Austria</v>
          </cell>
          <cell r="B284" t="str">
            <v>at</v>
          </cell>
          <cell r="C284" t="str">
            <v>Austria</v>
          </cell>
          <cell r="E284">
            <v>2248</v>
          </cell>
          <cell r="F284">
            <v>2449</v>
          </cell>
          <cell r="G284">
            <v>2382</v>
          </cell>
          <cell r="H284">
            <v>2486</v>
          </cell>
          <cell r="I284">
            <v>2398</v>
          </cell>
          <cell r="J284">
            <v>2546</v>
          </cell>
          <cell r="K284">
            <v>2710</v>
          </cell>
          <cell r="L284">
            <v>2682</v>
          </cell>
          <cell r="M284">
            <v>2552</v>
          </cell>
          <cell r="N284">
            <v>2675</v>
          </cell>
          <cell r="O284">
            <v>2570</v>
          </cell>
          <cell r="P284">
            <v>2898</v>
          </cell>
          <cell r="Q284">
            <v>3016</v>
          </cell>
          <cell r="R284">
            <v>3198</v>
          </cell>
          <cell r="S284">
            <v>3204</v>
          </cell>
        </row>
        <row r="285">
          <cell r="A285" t="str">
            <v>pl Poland</v>
          </cell>
          <cell r="B285" t="str">
            <v>pl</v>
          </cell>
          <cell r="C285" t="str">
            <v>Poland</v>
          </cell>
          <cell r="E285">
            <v>1448</v>
          </cell>
          <cell r="F285">
            <v>1228</v>
          </cell>
          <cell r="G285">
            <v>1361</v>
          </cell>
          <cell r="H285">
            <v>3796</v>
          </cell>
          <cell r="I285">
            <v>3692</v>
          </cell>
          <cell r="J285">
            <v>3749</v>
          </cell>
          <cell r="K285">
            <v>3685</v>
          </cell>
          <cell r="L285">
            <v>3681</v>
          </cell>
          <cell r="M285">
            <v>3696</v>
          </cell>
          <cell r="N285">
            <v>3542</v>
          </cell>
          <cell r="O285">
            <v>3587</v>
          </cell>
          <cell r="P285">
            <v>3831</v>
          </cell>
          <cell r="Q285">
            <v>3902</v>
          </cell>
          <cell r="R285">
            <v>3919</v>
          </cell>
          <cell r="S285">
            <v>4062</v>
          </cell>
        </row>
        <row r="286">
          <cell r="A286" t="str">
            <v>pt Portugal</v>
          </cell>
          <cell r="B286" t="str">
            <v>pt</v>
          </cell>
          <cell r="C286" t="str">
            <v>Portugal</v>
          </cell>
          <cell r="E286">
            <v>1889</v>
          </cell>
          <cell r="F286">
            <v>1866</v>
          </cell>
          <cell r="G286">
            <v>1791</v>
          </cell>
          <cell r="H286">
            <v>1793</v>
          </cell>
          <cell r="I286">
            <v>1786</v>
          </cell>
          <cell r="J286">
            <v>1828</v>
          </cell>
          <cell r="K286">
            <v>1825</v>
          </cell>
          <cell r="L286">
            <v>1851</v>
          </cell>
          <cell r="M286">
            <v>1842</v>
          </cell>
          <cell r="N286">
            <v>1875</v>
          </cell>
          <cell r="O286">
            <v>1878</v>
          </cell>
          <cell r="P286">
            <v>2582</v>
          </cell>
          <cell r="Q286">
            <v>2655</v>
          </cell>
          <cell r="R286">
            <v>2652</v>
          </cell>
          <cell r="S286">
            <v>2683</v>
          </cell>
        </row>
        <row r="287">
          <cell r="A287" t="str">
            <v>si Slovenia</v>
          </cell>
          <cell r="B287" t="str">
            <v>si</v>
          </cell>
          <cell r="C287" t="str">
            <v>Slovenia</v>
          </cell>
          <cell r="E287">
            <v>0</v>
          </cell>
          <cell r="F287">
            <v>0</v>
          </cell>
          <cell r="G287">
            <v>266</v>
          </cell>
          <cell r="H287">
            <v>264</v>
          </cell>
          <cell r="I287">
            <v>263</v>
          </cell>
          <cell r="J287">
            <v>263</v>
          </cell>
          <cell r="K287">
            <v>287</v>
          </cell>
          <cell r="L287">
            <v>234</v>
          </cell>
          <cell r="M287">
            <v>230</v>
          </cell>
          <cell r="N287">
            <v>229</v>
          </cell>
          <cell r="O287">
            <v>454</v>
          </cell>
          <cell r="P287">
            <v>446</v>
          </cell>
          <cell r="Q287">
            <v>460</v>
          </cell>
          <cell r="R287">
            <v>454</v>
          </cell>
          <cell r="S287">
            <v>463</v>
          </cell>
        </row>
        <row r="288">
          <cell r="A288" t="str">
            <v>sk Slovakia</v>
          </cell>
          <cell r="B288" t="str">
            <v>sk</v>
          </cell>
          <cell r="C288" t="str">
            <v>Slovakia</v>
          </cell>
          <cell r="E288">
            <v>166</v>
          </cell>
          <cell r="F288">
            <v>142</v>
          </cell>
          <cell r="G288">
            <v>118</v>
          </cell>
          <cell r="H288">
            <v>172</v>
          </cell>
          <cell r="I288">
            <v>171</v>
          </cell>
          <cell r="J288">
            <v>78</v>
          </cell>
          <cell r="K288">
            <v>77</v>
          </cell>
          <cell r="L288">
            <v>83</v>
          </cell>
          <cell r="M288">
            <v>72</v>
          </cell>
          <cell r="N288">
            <v>71</v>
          </cell>
          <cell r="O288">
            <v>91</v>
          </cell>
          <cell r="P288">
            <v>267</v>
          </cell>
          <cell r="Q288">
            <v>252</v>
          </cell>
          <cell r="R288">
            <v>295</v>
          </cell>
          <cell r="S288">
            <v>0</v>
          </cell>
        </row>
        <row r="289">
          <cell r="A289" t="str">
            <v>fi Finland</v>
          </cell>
          <cell r="B289" t="str">
            <v>fi</v>
          </cell>
          <cell r="C289" t="str">
            <v>Finland</v>
          </cell>
          <cell r="E289">
            <v>4545</v>
          </cell>
          <cell r="F289">
            <v>4171</v>
          </cell>
          <cell r="G289">
            <v>4071</v>
          </cell>
          <cell r="H289">
            <v>4483</v>
          </cell>
          <cell r="I289">
            <v>4773</v>
          </cell>
          <cell r="J289">
            <v>5008</v>
          </cell>
          <cell r="K289">
            <v>5115</v>
          </cell>
          <cell r="L289">
            <v>5667</v>
          </cell>
          <cell r="M289">
            <v>5929</v>
          </cell>
          <cell r="N289">
            <v>6125</v>
          </cell>
          <cell r="O289">
            <v>6473</v>
          </cell>
          <cell r="P289">
            <v>6338</v>
          </cell>
          <cell r="Q289">
            <v>6784</v>
          </cell>
          <cell r="R289">
            <v>6922</v>
          </cell>
          <cell r="S289">
            <v>7328</v>
          </cell>
        </row>
        <row r="290">
          <cell r="A290" t="str">
            <v>se Sweden</v>
          </cell>
          <cell r="B290" t="str">
            <v>se</v>
          </cell>
          <cell r="C290" t="str">
            <v>Sweden</v>
          </cell>
          <cell r="E290">
            <v>5153</v>
          </cell>
          <cell r="F290">
            <v>5412</v>
          </cell>
          <cell r="G290">
            <v>5608</v>
          </cell>
          <cell r="H290">
            <v>5962</v>
          </cell>
          <cell r="I290">
            <v>6222</v>
          </cell>
          <cell r="J290">
            <v>6784</v>
          </cell>
          <cell r="K290">
            <v>7198</v>
          </cell>
          <cell r="L290">
            <v>7353</v>
          </cell>
          <cell r="M290">
            <v>7340</v>
          </cell>
          <cell r="N290">
            <v>7406</v>
          </cell>
          <cell r="O290">
            <v>7733</v>
          </cell>
          <cell r="P290">
            <v>7347</v>
          </cell>
          <cell r="Q290">
            <v>7575</v>
          </cell>
          <cell r="R290">
            <v>8059</v>
          </cell>
          <cell r="S290">
            <v>8198</v>
          </cell>
        </row>
        <row r="291">
          <cell r="A291" t="str">
            <v>uk United Kingdom</v>
          </cell>
          <cell r="B291" t="str">
            <v>uk</v>
          </cell>
          <cell r="C291" t="str">
            <v>United Kingdom</v>
          </cell>
          <cell r="E291">
            <v>303</v>
          </cell>
          <cell r="F291">
            <v>303</v>
          </cell>
          <cell r="G291">
            <v>524</v>
          </cell>
          <cell r="H291">
            <v>562</v>
          </cell>
          <cell r="I291">
            <v>827</v>
          </cell>
          <cell r="J291">
            <v>886</v>
          </cell>
          <cell r="K291">
            <v>891</v>
          </cell>
          <cell r="L291">
            <v>898</v>
          </cell>
          <cell r="M291">
            <v>836</v>
          </cell>
          <cell r="N291">
            <v>806</v>
          </cell>
          <cell r="O291">
            <v>839</v>
          </cell>
          <cell r="P291">
            <v>776</v>
          </cell>
          <cell r="Q291">
            <v>800</v>
          </cell>
          <cell r="R291">
            <v>1034</v>
          </cell>
          <cell r="S291">
            <v>1122</v>
          </cell>
        </row>
        <row r="292">
          <cell r="A292" t="str">
            <v>bg Bulgaria</v>
          </cell>
          <cell r="B292" t="str">
            <v>bg</v>
          </cell>
          <cell r="C292" t="str">
            <v>Bulgaria</v>
          </cell>
          <cell r="E292">
            <v>0</v>
          </cell>
          <cell r="F292">
            <v>0</v>
          </cell>
          <cell r="G292">
            <v>163</v>
          </cell>
          <cell r="H292">
            <v>149</v>
          </cell>
          <cell r="I292">
            <v>167</v>
          </cell>
          <cell r="J292">
            <v>212</v>
          </cell>
          <cell r="K292">
            <v>240</v>
          </cell>
          <cell r="L292">
            <v>240</v>
          </cell>
          <cell r="M292">
            <v>411</v>
          </cell>
          <cell r="N292">
            <v>398</v>
          </cell>
          <cell r="O292">
            <v>547</v>
          </cell>
          <cell r="P292">
            <v>543</v>
          </cell>
          <cell r="Q292">
            <v>639</v>
          </cell>
          <cell r="R292">
            <v>682</v>
          </cell>
          <cell r="S292">
            <v>708</v>
          </cell>
        </row>
        <row r="293">
          <cell r="A293" t="str">
            <v>hr Croatia</v>
          </cell>
          <cell r="B293" t="str">
            <v>hr</v>
          </cell>
          <cell r="C293" t="str">
            <v>Croatia</v>
          </cell>
          <cell r="E293">
            <v>542</v>
          </cell>
          <cell r="F293">
            <v>295</v>
          </cell>
          <cell r="G293">
            <v>257</v>
          </cell>
          <cell r="H293">
            <v>243</v>
          </cell>
          <cell r="I293">
            <v>259</v>
          </cell>
          <cell r="J293">
            <v>267</v>
          </cell>
          <cell r="K293">
            <v>385</v>
          </cell>
          <cell r="L293">
            <v>399</v>
          </cell>
          <cell r="M293">
            <v>376</v>
          </cell>
          <cell r="N293">
            <v>333</v>
          </cell>
          <cell r="O293">
            <v>374</v>
          </cell>
          <cell r="P293">
            <v>292</v>
          </cell>
          <cell r="Q293">
            <v>296</v>
          </cell>
          <cell r="R293">
            <v>381</v>
          </cell>
          <cell r="S293">
            <v>379</v>
          </cell>
        </row>
        <row r="294">
          <cell r="A294" t="str">
            <v>ro Romania</v>
          </cell>
          <cell r="B294" t="str">
            <v>ro</v>
          </cell>
          <cell r="C294" t="str">
            <v>Romania</v>
          </cell>
          <cell r="E294">
            <v>1146</v>
          </cell>
          <cell r="F294">
            <v>1146</v>
          </cell>
          <cell r="G294">
            <v>1146</v>
          </cell>
          <cell r="H294">
            <v>1159</v>
          </cell>
          <cell r="I294">
            <v>1153</v>
          </cell>
          <cell r="J294">
            <v>1362</v>
          </cell>
          <cell r="K294">
            <v>4881</v>
          </cell>
          <cell r="L294">
            <v>3360</v>
          </cell>
          <cell r="M294">
            <v>3017</v>
          </cell>
          <cell r="N294">
            <v>2820</v>
          </cell>
          <cell r="O294">
            <v>2763</v>
          </cell>
          <cell r="P294">
            <v>2135</v>
          </cell>
          <cell r="Q294">
            <v>2351</v>
          </cell>
          <cell r="R294">
            <v>2844</v>
          </cell>
          <cell r="S294">
            <v>3134</v>
          </cell>
        </row>
        <row r="295">
          <cell r="A295" t="str">
            <v>tr Turkey</v>
          </cell>
          <cell r="B295" t="str">
            <v>tr</v>
          </cell>
          <cell r="C295" t="str">
            <v>Turkey</v>
          </cell>
          <cell r="E295">
            <v>7207</v>
          </cell>
          <cell r="F295">
            <v>7211</v>
          </cell>
          <cell r="G295">
            <v>7207</v>
          </cell>
          <cell r="H295">
            <v>7147</v>
          </cell>
          <cell r="I295">
            <v>7139</v>
          </cell>
          <cell r="J295">
            <v>7067</v>
          </cell>
          <cell r="K295">
            <v>7044</v>
          </cell>
          <cell r="L295">
            <v>7023</v>
          </cell>
          <cell r="M295">
            <v>6982</v>
          </cell>
          <cell r="N295">
            <v>6794</v>
          </cell>
          <cell r="O295">
            <v>6541</v>
          </cell>
          <cell r="P295">
            <v>6297</v>
          </cell>
          <cell r="Q295">
            <v>6032</v>
          </cell>
          <cell r="R295">
            <v>5775</v>
          </cell>
          <cell r="S295">
            <v>5542</v>
          </cell>
        </row>
        <row r="296">
          <cell r="A296" t="str">
            <v>is Iceland</v>
          </cell>
          <cell r="B296" t="str">
            <v>is</v>
          </cell>
          <cell r="C296" t="str">
            <v>Iceland</v>
          </cell>
          <cell r="E296" t="str">
            <v>-</v>
          </cell>
          <cell r="F296" t="str">
            <v>-</v>
          </cell>
          <cell r="G296" t="str">
            <v>-</v>
          </cell>
          <cell r="H296" t="str">
            <v>-</v>
          </cell>
          <cell r="I296" t="str">
            <v>-</v>
          </cell>
          <cell r="J296" t="str">
            <v>-</v>
          </cell>
          <cell r="K296" t="str">
            <v>-</v>
          </cell>
          <cell r="L296" t="str">
            <v>-</v>
          </cell>
          <cell r="M296" t="str">
            <v>-</v>
          </cell>
          <cell r="N296" t="str">
            <v>-</v>
          </cell>
          <cell r="O296" t="str">
            <v>-</v>
          </cell>
          <cell r="P296" t="str">
            <v>-</v>
          </cell>
          <cell r="Q296" t="str">
            <v>-</v>
          </cell>
          <cell r="R296" t="str">
            <v>-</v>
          </cell>
          <cell r="S296" t="str">
            <v>-</v>
          </cell>
        </row>
        <row r="297">
          <cell r="A297" t="str">
            <v>no Norway</v>
          </cell>
          <cell r="B297" t="str">
            <v>no</v>
          </cell>
          <cell r="C297" t="str">
            <v>Norway</v>
          </cell>
          <cell r="E297">
            <v>924</v>
          </cell>
          <cell r="F297">
            <v>860</v>
          </cell>
          <cell r="G297">
            <v>851</v>
          </cell>
          <cell r="H297">
            <v>924</v>
          </cell>
          <cell r="I297">
            <v>1008</v>
          </cell>
          <cell r="J297">
            <v>1010</v>
          </cell>
          <cell r="K297">
            <v>1020</v>
          </cell>
          <cell r="L297">
            <v>1091</v>
          </cell>
          <cell r="M297">
            <v>1137</v>
          </cell>
          <cell r="N297">
            <v>1354</v>
          </cell>
          <cell r="O297">
            <v>1199</v>
          </cell>
          <cell r="P297">
            <v>1350</v>
          </cell>
          <cell r="Q297">
            <v>1263</v>
          </cell>
          <cell r="R297">
            <v>1116</v>
          </cell>
          <cell r="S297">
            <v>1120</v>
          </cell>
        </row>
        <row r="311">
          <cell r="A311" t="str">
            <v>product 5542</v>
          </cell>
          <cell r="B311" t="str">
            <v>product</v>
          </cell>
          <cell r="C311">
            <v>5542</v>
          </cell>
        </row>
        <row r="312">
          <cell r="A312" t="str">
            <v xml:space="preserve"> Biogas</v>
          </cell>
          <cell r="C312" t="str">
            <v>Biogas</v>
          </cell>
        </row>
        <row r="313">
          <cell r="A313" t="str">
            <v>indic_en 100900</v>
          </cell>
          <cell r="B313" t="str">
            <v>indic_en</v>
          </cell>
          <cell r="C313">
            <v>100900</v>
          </cell>
        </row>
        <row r="314">
          <cell r="A314" t="str">
            <v xml:space="preserve"> Gross inland consumption</v>
          </cell>
          <cell r="C314" t="str">
            <v>Gross inland consumption</v>
          </cell>
        </row>
        <row r="315">
          <cell r="A315" t="str">
            <v>unit 1000toe</v>
          </cell>
          <cell r="B315" t="str">
            <v>unit</v>
          </cell>
          <cell r="C315" t="str">
            <v>1000toe</v>
          </cell>
        </row>
        <row r="316">
          <cell r="A316" t="str">
            <v xml:space="preserve"> Thousands tons of oil equivalent (TOE)</v>
          </cell>
          <cell r="C316" t="str">
            <v>Thousands tons of oil equivalent (TOE)</v>
          </cell>
        </row>
        <row r="317">
          <cell r="A317" t="str">
            <v xml:space="preserve"> </v>
          </cell>
        </row>
        <row r="318">
          <cell r="A318" t="str">
            <v xml:space="preserve"> </v>
          </cell>
          <cell r="D318" t="str">
            <v>time</v>
          </cell>
          <cell r="E318" t="str">
            <v>1990a00</v>
          </cell>
          <cell r="F318" t="str">
            <v>1991a00</v>
          </cell>
          <cell r="G318" t="str">
            <v>1992a00</v>
          </cell>
          <cell r="H318" t="str">
            <v>1993a00</v>
          </cell>
          <cell r="I318" t="str">
            <v>1994a00</v>
          </cell>
          <cell r="J318" t="str">
            <v>1995a00</v>
          </cell>
          <cell r="K318" t="str">
            <v>1996a00</v>
          </cell>
          <cell r="L318" t="str">
            <v>1997a00</v>
          </cell>
          <cell r="M318" t="str">
            <v>1998a00</v>
          </cell>
          <cell r="N318" t="str">
            <v>1999a00</v>
          </cell>
          <cell r="O318" t="str">
            <v>2000a00</v>
          </cell>
          <cell r="P318" t="str">
            <v>2001a00</v>
          </cell>
          <cell r="Q318" t="str">
            <v>2002a00</v>
          </cell>
          <cell r="R318" t="str">
            <v>2003a00</v>
          </cell>
          <cell r="S318" t="str">
            <v>2004a00</v>
          </cell>
        </row>
        <row r="319">
          <cell r="A319" t="str">
            <v xml:space="preserve"> </v>
          </cell>
        </row>
        <row r="320">
          <cell r="A320" t="str">
            <v xml:space="preserve">geo </v>
          </cell>
          <cell r="B320" t="str">
            <v>geo</v>
          </cell>
        </row>
        <row r="321">
          <cell r="A321" t="str">
            <v>eu25 European Union (25 countries)</v>
          </cell>
          <cell r="B321" t="str">
            <v>eu25</v>
          </cell>
          <cell r="C321" t="str">
            <v>European Union (25 countries)</v>
          </cell>
          <cell r="E321">
            <v>690</v>
          </cell>
          <cell r="F321">
            <v>800</v>
          </cell>
          <cell r="G321">
            <v>932</v>
          </cell>
          <cell r="H321">
            <v>1060</v>
          </cell>
          <cell r="I321">
            <v>1143</v>
          </cell>
          <cell r="J321">
            <v>1266</v>
          </cell>
          <cell r="K321">
            <v>1418</v>
          </cell>
          <cell r="L321">
            <v>1629</v>
          </cell>
          <cell r="M321">
            <v>1759</v>
          </cell>
          <cell r="N321">
            <v>1916</v>
          </cell>
          <cell r="O321">
            <v>2283</v>
          </cell>
          <cell r="P321">
            <v>2808</v>
          </cell>
          <cell r="Q321">
            <v>3389</v>
          </cell>
          <cell r="R321">
            <v>3369</v>
          </cell>
          <cell r="S321">
            <v>3728</v>
          </cell>
        </row>
        <row r="322">
          <cell r="A322" t="str">
            <v>eu15 European Union (15 countries)</v>
          </cell>
          <cell r="B322" t="str">
            <v>eu15</v>
          </cell>
          <cell r="C322" t="str">
            <v>European Union (15 countries)</v>
          </cell>
          <cell r="E322">
            <v>681</v>
          </cell>
          <cell r="F322">
            <v>796</v>
          </cell>
          <cell r="G322">
            <v>927</v>
          </cell>
          <cell r="H322">
            <v>1014</v>
          </cell>
          <cell r="I322">
            <v>1090</v>
          </cell>
          <cell r="J322">
            <v>1217</v>
          </cell>
          <cell r="K322">
            <v>1385</v>
          </cell>
          <cell r="L322">
            <v>1559</v>
          </cell>
          <cell r="M322">
            <v>1690</v>
          </cell>
          <cell r="N322">
            <v>1843</v>
          </cell>
          <cell r="O322">
            <v>2212</v>
          </cell>
          <cell r="P322">
            <v>2722</v>
          </cell>
          <cell r="Q322">
            <v>3305</v>
          </cell>
          <cell r="R322">
            <v>3266</v>
          </cell>
          <cell r="S322">
            <v>3602</v>
          </cell>
        </row>
        <row r="323">
          <cell r="A323" t="str">
            <v>nms10 New Member States (CZ, EE, CY, LV, LT, HU, MT, PL, SI, SK)</v>
          </cell>
          <cell r="B323" t="str">
            <v>nms10</v>
          </cell>
          <cell r="C323" t="str">
            <v>New Member States (CZ, EE, CY, LV, LT, HU, MT, PL, SI, SK)</v>
          </cell>
          <cell r="E323">
            <v>9</v>
          </cell>
          <cell r="F323">
            <v>5</v>
          </cell>
          <cell r="G323">
            <v>5</v>
          </cell>
          <cell r="H323">
            <v>46</v>
          </cell>
          <cell r="I323">
            <v>54</v>
          </cell>
          <cell r="J323">
            <v>49</v>
          </cell>
          <cell r="K323">
            <v>33</v>
          </cell>
          <cell r="L323">
            <v>70</v>
          </cell>
          <cell r="M323">
            <v>69</v>
          </cell>
          <cell r="N323">
            <v>73</v>
          </cell>
          <cell r="O323">
            <v>70</v>
          </cell>
          <cell r="P323">
            <v>86</v>
          </cell>
          <cell r="Q323">
            <v>84</v>
          </cell>
          <cell r="R323">
            <v>103</v>
          </cell>
          <cell r="S323">
            <v>126</v>
          </cell>
        </row>
        <row r="324">
          <cell r="A324" t="str">
            <v>be Belgium</v>
          </cell>
          <cell r="B324" t="str">
            <v>be</v>
          </cell>
          <cell r="C324" t="str">
            <v>Belgium</v>
          </cell>
          <cell r="E324">
            <v>6</v>
          </cell>
          <cell r="F324">
            <v>10</v>
          </cell>
          <cell r="G324">
            <v>7</v>
          </cell>
          <cell r="H324">
            <v>7</v>
          </cell>
          <cell r="I324">
            <v>10</v>
          </cell>
          <cell r="J324">
            <v>11</v>
          </cell>
          <cell r="K324">
            <v>10</v>
          </cell>
          <cell r="L324">
            <v>13</v>
          </cell>
          <cell r="M324">
            <v>22</v>
          </cell>
          <cell r="N324">
            <v>27</v>
          </cell>
          <cell r="O324">
            <v>29</v>
          </cell>
          <cell r="P324">
            <v>44</v>
          </cell>
          <cell r="Q324">
            <v>45</v>
          </cell>
          <cell r="R324">
            <v>52</v>
          </cell>
          <cell r="S324">
            <v>72</v>
          </cell>
        </row>
        <row r="325">
          <cell r="A325" t="str">
            <v>cz Czech Republic</v>
          </cell>
          <cell r="B325" t="str">
            <v>cz</v>
          </cell>
          <cell r="C325" t="str">
            <v>Czech Republic</v>
          </cell>
          <cell r="E325">
            <v>0</v>
          </cell>
          <cell r="F325">
            <v>0</v>
          </cell>
          <cell r="G325">
            <v>0</v>
          </cell>
          <cell r="H325">
            <v>45</v>
          </cell>
          <cell r="I325">
            <v>47</v>
          </cell>
          <cell r="J325">
            <v>34</v>
          </cell>
          <cell r="K325">
            <v>15</v>
          </cell>
          <cell r="L325">
            <v>52</v>
          </cell>
          <cell r="M325">
            <v>45</v>
          </cell>
          <cell r="N325">
            <v>41</v>
          </cell>
          <cell r="O325">
            <v>36</v>
          </cell>
          <cell r="P325">
            <v>37</v>
          </cell>
          <cell r="Q325">
            <v>36</v>
          </cell>
          <cell r="R325">
            <v>41</v>
          </cell>
          <cell r="S325">
            <v>50</v>
          </cell>
        </row>
        <row r="326">
          <cell r="A326" t="str">
            <v>dk Denmark</v>
          </cell>
          <cell r="B326" t="str">
            <v>dk</v>
          </cell>
          <cell r="C326" t="str">
            <v>Denmark</v>
          </cell>
          <cell r="E326">
            <v>18</v>
          </cell>
          <cell r="F326">
            <v>22</v>
          </cell>
          <cell r="G326">
            <v>21</v>
          </cell>
          <cell r="H326">
            <v>26</v>
          </cell>
          <cell r="I326">
            <v>31</v>
          </cell>
          <cell r="J326">
            <v>42</v>
          </cell>
          <cell r="K326">
            <v>48</v>
          </cell>
          <cell r="L326">
            <v>57</v>
          </cell>
          <cell r="M326">
            <v>64</v>
          </cell>
          <cell r="N326">
            <v>63</v>
          </cell>
          <cell r="O326">
            <v>70</v>
          </cell>
          <cell r="P326">
            <v>73</v>
          </cell>
          <cell r="Q326">
            <v>80</v>
          </cell>
          <cell r="R326">
            <v>85</v>
          </cell>
          <cell r="S326">
            <v>89</v>
          </cell>
        </row>
        <row r="327">
          <cell r="A327" t="str">
            <v>de Germany (including ex-GDR from 1991)</v>
          </cell>
          <cell r="B327" t="str">
            <v>de</v>
          </cell>
          <cell r="C327" t="str">
            <v>Germany (including ex-GDR from 1991)</v>
          </cell>
          <cell r="E327">
            <v>292</v>
          </cell>
          <cell r="F327">
            <v>292</v>
          </cell>
          <cell r="G327">
            <v>336</v>
          </cell>
          <cell r="H327">
            <v>334</v>
          </cell>
          <cell r="I327">
            <v>333</v>
          </cell>
          <cell r="J327">
            <v>333</v>
          </cell>
          <cell r="K327">
            <v>369</v>
          </cell>
          <cell r="L327">
            <v>391</v>
          </cell>
          <cell r="M327">
            <v>395</v>
          </cell>
          <cell r="N327">
            <v>363</v>
          </cell>
          <cell r="O327">
            <v>557</v>
          </cell>
          <cell r="P327">
            <v>843</v>
          </cell>
          <cell r="Q327">
            <v>1270</v>
          </cell>
          <cell r="R327">
            <v>915</v>
          </cell>
          <cell r="S327">
            <v>995</v>
          </cell>
        </row>
        <row r="328">
          <cell r="A328" t="str">
            <v>ee Estonia</v>
          </cell>
          <cell r="B328" t="str">
            <v>ee</v>
          </cell>
          <cell r="C328" t="str">
            <v>Estonia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2</v>
          </cell>
          <cell r="K328">
            <v>1</v>
          </cell>
          <cell r="L328">
            <v>1</v>
          </cell>
          <cell r="M328">
            <v>2</v>
          </cell>
          <cell r="N328">
            <v>3</v>
          </cell>
          <cell r="O328">
            <v>2</v>
          </cell>
          <cell r="P328">
            <v>2</v>
          </cell>
          <cell r="Q328">
            <v>2</v>
          </cell>
          <cell r="R328">
            <v>3</v>
          </cell>
          <cell r="S328">
            <v>2</v>
          </cell>
        </row>
        <row r="329">
          <cell r="A329" t="str">
            <v>gr Greece</v>
          </cell>
          <cell r="B329" t="str">
            <v>gr</v>
          </cell>
          <cell r="C329" t="str">
            <v>Greece</v>
          </cell>
          <cell r="E329">
            <v>0</v>
          </cell>
          <cell r="F329">
            <v>0</v>
          </cell>
          <cell r="G329">
            <v>1</v>
          </cell>
          <cell r="H329">
            <v>1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1</v>
          </cell>
          <cell r="N329">
            <v>1</v>
          </cell>
          <cell r="O329">
            <v>1</v>
          </cell>
          <cell r="P329">
            <v>33</v>
          </cell>
          <cell r="Q329">
            <v>48</v>
          </cell>
          <cell r="R329">
            <v>36</v>
          </cell>
          <cell r="S329">
            <v>36</v>
          </cell>
        </row>
        <row r="330">
          <cell r="A330" t="str">
            <v>es Spain</v>
          </cell>
          <cell r="B330" t="str">
            <v>es</v>
          </cell>
          <cell r="C330" t="str">
            <v>Spain</v>
          </cell>
          <cell r="E330">
            <v>10</v>
          </cell>
          <cell r="F330">
            <v>10</v>
          </cell>
          <cell r="G330">
            <v>17</v>
          </cell>
          <cell r="H330">
            <v>19</v>
          </cell>
          <cell r="I330">
            <v>22</v>
          </cell>
          <cell r="J330">
            <v>75</v>
          </cell>
          <cell r="K330">
            <v>77</v>
          </cell>
          <cell r="L330">
            <v>79</v>
          </cell>
          <cell r="M330">
            <v>82</v>
          </cell>
          <cell r="N330">
            <v>90</v>
          </cell>
          <cell r="O330">
            <v>131</v>
          </cell>
          <cell r="P330">
            <v>134</v>
          </cell>
          <cell r="Q330">
            <v>170</v>
          </cell>
          <cell r="R330">
            <v>257</v>
          </cell>
          <cell r="S330">
            <v>276.5</v>
          </cell>
        </row>
        <row r="331">
          <cell r="A331" t="str">
            <v>fr France</v>
          </cell>
          <cell r="B331" t="str">
            <v>fr</v>
          </cell>
          <cell r="C331" t="str">
            <v>France</v>
          </cell>
          <cell r="E331">
            <v>73</v>
          </cell>
          <cell r="F331">
            <v>116</v>
          </cell>
          <cell r="G331">
            <v>118</v>
          </cell>
          <cell r="H331">
            <v>120</v>
          </cell>
          <cell r="I331">
            <v>125</v>
          </cell>
          <cell r="J331">
            <v>131</v>
          </cell>
          <cell r="K331">
            <v>137</v>
          </cell>
          <cell r="L331">
            <v>143</v>
          </cell>
          <cell r="M331">
            <v>150</v>
          </cell>
          <cell r="N331">
            <v>158</v>
          </cell>
          <cell r="O331">
            <v>171</v>
          </cell>
          <cell r="P331">
            <v>166</v>
          </cell>
          <cell r="Q331">
            <v>179</v>
          </cell>
          <cell r="R331">
            <v>208</v>
          </cell>
          <cell r="S331">
            <v>211</v>
          </cell>
        </row>
        <row r="332">
          <cell r="A332" t="str">
            <v>ie Ireland</v>
          </cell>
          <cell r="B332" t="str">
            <v>ie</v>
          </cell>
          <cell r="C332" t="str">
            <v>Ireland</v>
          </cell>
          <cell r="E332">
            <v>2</v>
          </cell>
          <cell r="F332">
            <v>3</v>
          </cell>
          <cell r="G332">
            <v>3</v>
          </cell>
          <cell r="H332">
            <v>4</v>
          </cell>
          <cell r="I332">
            <v>2</v>
          </cell>
          <cell r="J332">
            <v>3</v>
          </cell>
          <cell r="K332">
            <v>14</v>
          </cell>
          <cell r="L332">
            <v>26</v>
          </cell>
          <cell r="M332">
            <v>35</v>
          </cell>
          <cell r="N332">
            <v>37</v>
          </cell>
          <cell r="O332">
            <v>28</v>
          </cell>
          <cell r="P332">
            <v>28</v>
          </cell>
          <cell r="Q332">
            <v>23</v>
          </cell>
          <cell r="R332">
            <v>25</v>
          </cell>
          <cell r="S332">
            <v>30</v>
          </cell>
        </row>
        <row r="333">
          <cell r="A333" t="str">
            <v>it Italy</v>
          </cell>
          <cell r="B333" t="str">
            <v>it</v>
          </cell>
          <cell r="C333" t="str">
            <v>Italy</v>
          </cell>
          <cell r="E333">
            <v>1</v>
          </cell>
          <cell r="F333">
            <v>3</v>
          </cell>
          <cell r="G333">
            <v>4</v>
          </cell>
          <cell r="H333">
            <v>4</v>
          </cell>
          <cell r="I333">
            <v>9</v>
          </cell>
          <cell r="J333">
            <v>13</v>
          </cell>
          <cell r="K333">
            <v>46</v>
          </cell>
          <cell r="L333">
            <v>95</v>
          </cell>
          <cell r="M333">
            <v>142</v>
          </cell>
          <cell r="N333">
            <v>145</v>
          </cell>
          <cell r="O333">
            <v>129</v>
          </cell>
          <cell r="P333">
            <v>153</v>
          </cell>
          <cell r="Q333">
            <v>209</v>
          </cell>
          <cell r="R333">
            <v>255</v>
          </cell>
          <cell r="S333">
            <v>319</v>
          </cell>
        </row>
        <row r="334">
          <cell r="A334" t="str">
            <v>cy Cyprus</v>
          </cell>
          <cell r="B334" t="str">
            <v>cy</v>
          </cell>
          <cell r="C334" t="str">
            <v>Cyprus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  <cell r="R334" t="str">
            <v>-</v>
          </cell>
          <cell r="S334" t="str">
            <v>-</v>
          </cell>
        </row>
        <row r="335">
          <cell r="A335" t="str">
            <v>lv Latvia</v>
          </cell>
          <cell r="B335" t="str">
            <v>lv</v>
          </cell>
          <cell r="C335" t="str">
            <v>Latvia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</v>
          </cell>
          <cell r="R335">
            <v>4</v>
          </cell>
          <cell r="S335">
            <v>7</v>
          </cell>
        </row>
        <row r="336">
          <cell r="A336" t="str">
            <v>lt Lithuania</v>
          </cell>
          <cell r="B336" t="str">
            <v>lt</v>
          </cell>
          <cell r="C336" t="str">
            <v>Lithuania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</v>
          </cell>
          <cell r="R336">
            <v>2</v>
          </cell>
          <cell r="S336">
            <v>2</v>
          </cell>
        </row>
        <row r="337">
          <cell r="A337" t="str">
            <v>lu Luxembourg (Grand-Duché)</v>
          </cell>
          <cell r="B337" t="str">
            <v>lu</v>
          </cell>
          <cell r="C337" t="str">
            <v>Luxembourg (Grand-Duché)</v>
          </cell>
          <cell r="E337">
            <v>1</v>
          </cell>
          <cell r="F337">
            <v>1</v>
          </cell>
          <cell r="G337">
            <v>1</v>
          </cell>
          <cell r="H337">
            <v>1</v>
          </cell>
          <cell r="I337">
            <v>1</v>
          </cell>
          <cell r="J337">
            <v>1</v>
          </cell>
          <cell r="K337">
            <v>2</v>
          </cell>
          <cell r="L337">
            <v>1</v>
          </cell>
          <cell r="M337">
            <v>2</v>
          </cell>
          <cell r="N337">
            <v>0</v>
          </cell>
          <cell r="O337">
            <v>1</v>
          </cell>
          <cell r="P337">
            <v>2</v>
          </cell>
          <cell r="Q337">
            <v>2</v>
          </cell>
          <cell r="R337">
            <v>4</v>
          </cell>
          <cell r="S337">
            <v>5</v>
          </cell>
        </row>
        <row r="338">
          <cell r="A338" t="str">
            <v>hu Hungary</v>
          </cell>
          <cell r="B338" t="str">
            <v>hu</v>
          </cell>
          <cell r="C338" t="str">
            <v>Hungary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2</v>
          </cell>
          <cell r="Q338">
            <v>2</v>
          </cell>
          <cell r="R338">
            <v>5</v>
          </cell>
          <cell r="S338">
            <v>6</v>
          </cell>
        </row>
        <row r="339">
          <cell r="A339" t="str">
            <v>nl Netherlands</v>
          </cell>
          <cell r="B339" t="str">
            <v>nl</v>
          </cell>
          <cell r="C339" t="str">
            <v>Netherlands</v>
          </cell>
          <cell r="E339">
            <v>61</v>
          </cell>
          <cell r="F339">
            <v>74</v>
          </cell>
          <cell r="G339">
            <v>94</v>
          </cell>
          <cell r="H339">
            <v>101</v>
          </cell>
          <cell r="I339">
            <v>109</v>
          </cell>
          <cell r="J339">
            <v>118</v>
          </cell>
          <cell r="K339">
            <v>125</v>
          </cell>
          <cell r="L339">
            <v>126</v>
          </cell>
          <cell r="M339">
            <v>122</v>
          </cell>
          <cell r="N339">
            <v>119</v>
          </cell>
          <cell r="O339">
            <v>132</v>
          </cell>
          <cell r="P339">
            <v>138</v>
          </cell>
          <cell r="Q339">
            <v>133</v>
          </cell>
          <cell r="R339">
            <v>129</v>
          </cell>
          <cell r="S339">
            <v>126</v>
          </cell>
        </row>
        <row r="340">
          <cell r="A340" t="str">
            <v>at Austria</v>
          </cell>
          <cell r="B340" t="str">
            <v>at</v>
          </cell>
          <cell r="C340" t="str">
            <v>Austria</v>
          </cell>
          <cell r="E340">
            <v>7</v>
          </cell>
          <cell r="F340">
            <v>24</v>
          </cell>
          <cell r="G340">
            <v>27</v>
          </cell>
          <cell r="H340">
            <v>17</v>
          </cell>
          <cell r="I340">
            <v>17</v>
          </cell>
          <cell r="J340">
            <v>20</v>
          </cell>
          <cell r="K340">
            <v>24</v>
          </cell>
          <cell r="L340">
            <v>30</v>
          </cell>
          <cell r="M340">
            <v>30</v>
          </cell>
          <cell r="N340">
            <v>33</v>
          </cell>
          <cell r="O340">
            <v>35</v>
          </cell>
          <cell r="P340">
            <v>59</v>
          </cell>
          <cell r="Q340">
            <v>38</v>
          </cell>
          <cell r="R340">
            <v>38</v>
          </cell>
          <cell r="S340">
            <v>45</v>
          </cell>
        </row>
        <row r="341">
          <cell r="A341" t="str">
            <v>pl Poland</v>
          </cell>
          <cell r="B341" t="str">
            <v>pl</v>
          </cell>
          <cell r="C341" t="str">
            <v>Poland</v>
          </cell>
          <cell r="E341">
            <v>9</v>
          </cell>
          <cell r="F341">
            <v>5</v>
          </cell>
          <cell r="G341">
            <v>5</v>
          </cell>
          <cell r="H341">
            <v>1</v>
          </cell>
          <cell r="I341">
            <v>6</v>
          </cell>
          <cell r="J341">
            <v>13</v>
          </cell>
          <cell r="K341">
            <v>17</v>
          </cell>
          <cell r="L341">
            <v>16</v>
          </cell>
          <cell r="M341">
            <v>21</v>
          </cell>
          <cell r="N341">
            <v>25</v>
          </cell>
          <cell r="O341">
            <v>29</v>
          </cell>
          <cell r="P341">
            <v>35</v>
          </cell>
          <cell r="Q341">
            <v>32</v>
          </cell>
          <cell r="R341">
            <v>39</v>
          </cell>
          <cell r="S341">
            <v>47</v>
          </cell>
        </row>
        <row r="342">
          <cell r="A342" t="str">
            <v>pt Portugal</v>
          </cell>
          <cell r="B342" t="str">
            <v>pt</v>
          </cell>
          <cell r="C342" t="str">
            <v>Portugal</v>
          </cell>
          <cell r="E342">
            <v>2</v>
          </cell>
          <cell r="F342">
            <v>2</v>
          </cell>
          <cell r="G342">
            <v>2</v>
          </cell>
          <cell r="H342">
            <v>2</v>
          </cell>
          <cell r="I342">
            <v>3</v>
          </cell>
          <cell r="J342">
            <v>3</v>
          </cell>
          <cell r="K342">
            <v>3</v>
          </cell>
          <cell r="L342">
            <v>3</v>
          </cell>
          <cell r="M342">
            <v>2</v>
          </cell>
          <cell r="N342">
            <v>1</v>
          </cell>
          <cell r="O342">
            <v>1</v>
          </cell>
          <cell r="P342">
            <v>1</v>
          </cell>
          <cell r="Q342">
            <v>1</v>
          </cell>
          <cell r="R342">
            <v>1</v>
          </cell>
          <cell r="S342">
            <v>4</v>
          </cell>
        </row>
        <row r="343">
          <cell r="A343" t="str">
            <v>si Slovenia</v>
          </cell>
          <cell r="B343" t="str">
            <v>si</v>
          </cell>
          <cell r="C343" t="str">
            <v>Slovenia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2</v>
          </cell>
          <cell r="N343">
            <v>4</v>
          </cell>
          <cell r="O343">
            <v>4</v>
          </cell>
          <cell r="P343">
            <v>4</v>
          </cell>
          <cell r="Q343">
            <v>5</v>
          </cell>
          <cell r="R343">
            <v>6</v>
          </cell>
          <cell r="S343">
            <v>7</v>
          </cell>
        </row>
        <row r="344">
          <cell r="A344" t="str">
            <v>sk Slovakia</v>
          </cell>
          <cell r="B344" t="str">
            <v>sk</v>
          </cell>
          <cell r="C344" t="str">
            <v>Slovakia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5</v>
          </cell>
          <cell r="Q344">
            <v>3</v>
          </cell>
          <cell r="R344">
            <v>4</v>
          </cell>
          <cell r="S344">
            <v>6</v>
          </cell>
        </row>
        <row r="345">
          <cell r="A345" t="str">
            <v>fi Finland</v>
          </cell>
          <cell r="B345" t="str">
            <v>fi</v>
          </cell>
          <cell r="C345" t="str">
            <v>Finland</v>
          </cell>
          <cell r="E345">
            <v>10</v>
          </cell>
          <cell r="F345">
            <v>10</v>
          </cell>
          <cell r="G345">
            <v>10</v>
          </cell>
          <cell r="H345">
            <v>11</v>
          </cell>
          <cell r="I345">
            <v>11</v>
          </cell>
          <cell r="J345">
            <v>13</v>
          </cell>
          <cell r="K345">
            <v>16</v>
          </cell>
          <cell r="L345">
            <v>12</v>
          </cell>
          <cell r="M345">
            <v>16</v>
          </cell>
          <cell r="N345">
            <v>18</v>
          </cell>
          <cell r="O345">
            <v>18</v>
          </cell>
          <cell r="P345">
            <v>18</v>
          </cell>
          <cell r="Q345">
            <v>17</v>
          </cell>
          <cell r="R345">
            <v>20</v>
          </cell>
          <cell r="S345">
            <v>26</v>
          </cell>
        </row>
        <row r="346">
          <cell r="A346" t="str">
            <v>se Sweden</v>
          </cell>
          <cell r="B346" t="str">
            <v>se</v>
          </cell>
          <cell r="C346" t="str">
            <v>Sweden</v>
          </cell>
          <cell r="E346">
            <v>0</v>
          </cell>
          <cell r="F346">
            <v>0</v>
          </cell>
          <cell r="G346">
            <v>12</v>
          </cell>
          <cell r="H346">
            <v>81</v>
          </cell>
          <cell r="I346">
            <v>92</v>
          </cell>
          <cell r="J346">
            <v>99</v>
          </cell>
          <cell r="K346">
            <v>115</v>
          </cell>
          <cell r="L346">
            <v>124</v>
          </cell>
          <cell r="M346">
            <v>103</v>
          </cell>
          <cell r="N346">
            <v>102</v>
          </cell>
          <cell r="O346">
            <v>99</v>
          </cell>
          <cell r="P346">
            <v>125</v>
          </cell>
          <cell r="Q346">
            <v>119</v>
          </cell>
          <cell r="R346">
            <v>112</v>
          </cell>
          <cell r="S346">
            <v>35</v>
          </cell>
        </row>
        <row r="347">
          <cell r="A347" t="str">
            <v>uk United Kingdom</v>
          </cell>
          <cell r="B347" t="str">
            <v>uk</v>
          </cell>
          <cell r="C347" t="str">
            <v>United Kingdom</v>
          </cell>
          <cell r="E347">
            <v>196</v>
          </cell>
          <cell r="F347">
            <v>229</v>
          </cell>
          <cell r="G347">
            <v>275</v>
          </cell>
          <cell r="H347">
            <v>287</v>
          </cell>
          <cell r="I347">
            <v>323</v>
          </cell>
          <cell r="J347">
            <v>354</v>
          </cell>
          <cell r="K347">
            <v>398</v>
          </cell>
          <cell r="L347">
            <v>457</v>
          </cell>
          <cell r="M347">
            <v>525</v>
          </cell>
          <cell r="N347">
            <v>685</v>
          </cell>
          <cell r="O347">
            <v>810</v>
          </cell>
          <cell r="P347">
            <v>904</v>
          </cell>
          <cell r="Q347">
            <v>968</v>
          </cell>
          <cell r="R347">
            <v>1129</v>
          </cell>
          <cell r="S347">
            <v>1354</v>
          </cell>
        </row>
        <row r="348">
          <cell r="A348" t="str">
            <v>bg Bulgaria</v>
          </cell>
          <cell r="B348" t="str">
            <v>bg</v>
          </cell>
          <cell r="C348" t="str">
            <v>Bulgaria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  <cell r="R348" t="str">
            <v>-</v>
          </cell>
          <cell r="S348" t="str">
            <v>-</v>
          </cell>
        </row>
        <row r="349">
          <cell r="A349" t="str">
            <v>hr Croatia</v>
          </cell>
          <cell r="B349" t="str">
            <v>hr</v>
          </cell>
          <cell r="C349" t="str">
            <v>Croatia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  <cell r="R349" t="str">
            <v>-</v>
          </cell>
          <cell r="S349" t="str">
            <v>-</v>
          </cell>
        </row>
        <row r="350">
          <cell r="A350" t="str">
            <v>ro Romania</v>
          </cell>
          <cell r="B350" t="str">
            <v>ro</v>
          </cell>
          <cell r="C350" t="str">
            <v>Romania</v>
          </cell>
          <cell r="E350" t="str">
            <v>-</v>
          </cell>
          <cell r="F350" t="str">
            <v>-</v>
          </cell>
          <cell r="G350" t="str">
            <v>-</v>
          </cell>
          <cell r="H350" t="str">
            <v>-</v>
          </cell>
          <cell r="I350" t="str">
            <v>-</v>
          </cell>
          <cell r="J350" t="str">
            <v>-</v>
          </cell>
          <cell r="K350" t="str">
            <v>-</v>
          </cell>
          <cell r="L350" t="str">
            <v>-</v>
          </cell>
          <cell r="M350" t="str">
            <v>-</v>
          </cell>
          <cell r="N350" t="str">
            <v>-</v>
          </cell>
          <cell r="O350" t="str">
            <v>-</v>
          </cell>
          <cell r="P350" t="str">
            <v>-</v>
          </cell>
          <cell r="Q350" t="str">
            <v>-</v>
          </cell>
          <cell r="R350" t="str">
            <v>-</v>
          </cell>
          <cell r="S350" t="str">
            <v>-</v>
          </cell>
        </row>
        <row r="351">
          <cell r="A351" t="str">
            <v>tr Turkey</v>
          </cell>
          <cell r="B351" t="str">
            <v>tr</v>
          </cell>
          <cell r="C351" t="str">
            <v>Turkey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2</v>
          </cell>
          <cell r="N351">
            <v>4</v>
          </cell>
          <cell r="O351">
            <v>5</v>
          </cell>
          <cell r="P351">
            <v>6</v>
          </cell>
          <cell r="Q351">
            <v>7</v>
          </cell>
          <cell r="R351">
            <v>8</v>
          </cell>
          <cell r="S351">
            <v>7</v>
          </cell>
        </row>
        <row r="352">
          <cell r="A352" t="str">
            <v>is Iceland</v>
          </cell>
          <cell r="B352" t="str">
            <v>is</v>
          </cell>
          <cell r="C352" t="str">
            <v>Iceland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1</v>
          </cell>
        </row>
        <row r="353">
          <cell r="A353" t="str">
            <v>no Norway</v>
          </cell>
          <cell r="B353" t="str">
            <v>no</v>
          </cell>
          <cell r="C353" t="str">
            <v>Norway</v>
          </cell>
          <cell r="E353">
            <v>1</v>
          </cell>
          <cell r="F353">
            <v>6</v>
          </cell>
          <cell r="G353">
            <v>8</v>
          </cell>
          <cell r="H353">
            <v>12</v>
          </cell>
          <cell r="I353">
            <v>13</v>
          </cell>
          <cell r="J353">
            <v>16</v>
          </cell>
          <cell r="K353">
            <v>16</v>
          </cell>
          <cell r="L353">
            <v>25</v>
          </cell>
          <cell r="M353">
            <v>25</v>
          </cell>
          <cell r="N353">
            <v>26</v>
          </cell>
          <cell r="O353">
            <v>26</v>
          </cell>
          <cell r="P353">
            <v>8</v>
          </cell>
          <cell r="Q353">
            <v>25</v>
          </cell>
          <cell r="R353">
            <v>26</v>
          </cell>
          <cell r="S353">
            <v>24</v>
          </cell>
        </row>
        <row r="367">
          <cell r="A367" t="str">
            <v>product 5543</v>
          </cell>
          <cell r="B367" t="str">
            <v>product</v>
          </cell>
          <cell r="C367">
            <v>5543</v>
          </cell>
        </row>
        <row r="368">
          <cell r="A368" t="str">
            <v xml:space="preserve"> MSW</v>
          </cell>
          <cell r="C368" t="str">
            <v>MSW</v>
          </cell>
        </row>
        <row r="369">
          <cell r="A369" t="str">
            <v>indic_en 100900</v>
          </cell>
          <cell r="B369" t="str">
            <v>indic_en</v>
          </cell>
          <cell r="C369">
            <v>100900</v>
          </cell>
        </row>
        <row r="370">
          <cell r="A370" t="str">
            <v xml:space="preserve"> Gross inland consumption</v>
          </cell>
          <cell r="C370" t="str">
            <v>Gross inland consumption</v>
          </cell>
        </row>
        <row r="371">
          <cell r="A371" t="str">
            <v>unit 1000toe</v>
          </cell>
          <cell r="B371" t="str">
            <v>unit</v>
          </cell>
          <cell r="C371" t="str">
            <v>1000toe</v>
          </cell>
        </row>
        <row r="372">
          <cell r="A372" t="str">
            <v xml:space="preserve"> Thousands tons of oil equivalent (TOE)</v>
          </cell>
          <cell r="C372" t="str">
            <v>Thousands tons of oil equivalent (TOE)</v>
          </cell>
        </row>
        <row r="373">
          <cell r="A373" t="str">
            <v xml:space="preserve"> </v>
          </cell>
        </row>
        <row r="374">
          <cell r="A374" t="str">
            <v xml:space="preserve"> </v>
          </cell>
          <cell r="D374" t="str">
            <v>time</v>
          </cell>
          <cell r="E374" t="str">
            <v>1990a00</v>
          </cell>
          <cell r="F374" t="str">
            <v>1991a00</v>
          </cell>
          <cell r="G374" t="str">
            <v>1992a00</v>
          </cell>
          <cell r="H374" t="str">
            <v>1993a00</v>
          </cell>
          <cell r="I374" t="str">
            <v>1994a00</v>
          </cell>
          <cell r="J374" t="str">
            <v>1995a00</v>
          </cell>
          <cell r="K374" t="str">
            <v>1996a00</v>
          </cell>
          <cell r="L374" t="str">
            <v>1997a00</v>
          </cell>
          <cell r="M374" t="str">
            <v>1998a00</v>
          </cell>
          <cell r="N374" t="str">
            <v>1999a00</v>
          </cell>
          <cell r="O374" t="str">
            <v>2000a00</v>
          </cell>
          <cell r="P374" t="str">
            <v>2001a00</v>
          </cell>
          <cell r="Q374" t="str">
            <v>2002a00</v>
          </cell>
          <cell r="R374" t="str">
            <v>2003a00</v>
          </cell>
          <cell r="S374" t="str">
            <v>2004a00</v>
          </cell>
        </row>
        <row r="375">
          <cell r="A375" t="str">
            <v xml:space="preserve"> </v>
          </cell>
        </row>
        <row r="376">
          <cell r="A376" t="str">
            <v xml:space="preserve">geo </v>
          </cell>
          <cell r="B376" t="str">
            <v>geo</v>
          </cell>
        </row>
        <row r="377">
          <cell r="A377" t="str">
            <v>eu25 European Union (25 countries)</v>
          </cell>
          <cell r="B377" t="str">
            <v>eu25</v>
          </cell>
          <cell r="C377" t="str">
            <v>European Union (25 countries)</v>
          </cell>
          <cell r="E377">
            <v>4103</v>
          </cell>
          <cell r="F377">
            <v>4165</v>
          </cell>
          <cell r="G377">
            <v>4266</v>
          </cell>
          <cell r="H377">
            <v>4394</v>
          </cell>
          <cell r="I377">
            <v>4568</v>
          </cell>
          <cell r="J377">
            <v>5267</v>
          </cell>
          <cell r="K377">
            <v>5722</v>
          </cell>
          <cell r="L377">
            <v>5967</v>
          </cell>
          <cell r="M377">
            <v>6330</v>
          </cell>
          <cell r="N377">
            <v>6859</v>
          </cell>
          <cell r="O377">
            <v>7388</v>
          </cell>
          <cell r="P377">
            <v>7769</v>
          </cell>
          <cell r="Q377">
            <v>7925</v>
          </cell>
          <cell r="R377">
            <v>8976</v>
          </cell>
          <cell r="S377">
            <v>9285</v>
          </cell>
        </row>
        <row r="378">
          <cell r="A378" t="str">
            <v>eu15 European Union (15 countries)</v>
          </cell>
          <cell r="B378" t="str">
            <v>eu15</v>
          </cell>
          <cell r="C378" t="str">
            <v>European Union (15 countries)</v>
          </cell>
          <cell r="E378">
            <v>4079</v>
          </cell>
          <cell r="F378">
            <v>4126</v>
          </cell>
          <cell r="G378">
            <v>4215</v>
          </cell>
          <cell r="H378">
            <v>4343</v>
          </cell>
          <cell r="I378">
            <v>4509</v>
          </cell>
          <cell r="J378">
            <v>5216</v>
          </cell>
          <cell r="K378">
            <v>5666</v>
          </cell>
          <cell r="L378">
            <v>5909</v>
          </cell>
          <cell r="M378">
            <v>6271</v>
          </cell>
          <cell r="N378">
            <v>6725</v>
          </cell>
          <cell r="O378">
            <v>7240</v>
          </cell>
          <cell r="P378">
            <v>7576</v>
          </cell>
          <cell r="Q378">
            <v>7765</v>
          </cell>
          <cell r="R378">
            <v>8814</v>
          </cell>
          <cell r="S378">
            <v>9116</v>
          </cell>
        </row>
        <row r="379">
          <cell r="A379" t="str">
            <v>nms10 New Member States (CZ, EE, CY, LV, LT, HU, MT, PL, SI, SK)</v>
          </cell>
          <cell r="B379" t="str">
            <v>nms10</v>
          </cell>
          <cell r="C379" t="str">
            <v>New Member States (CZ, EE, CY, LV, LT, HU, MT, PL, SI, SK)</v>
          </cell>
          <cell r="E379">
            <v>24</v>
          </cell>
          <cell r="F379">
            <v>39</v>
          </cell>
          <cell r="G379">
            <v>51</v>
          </cell>
          <cell r="H379">
            <v>51</v>
          </cell>
          <cell r="I379">
            <v>59</v>
          </cell>
          <cell r="J379">
            <v>52</v>
          </cell>
          <cell r="K379">
            <v>57</v>
          </cell>
          <cell r="L379">
            <v>57</v>
          </cell>
          <cell r="M379">
            <v>60</v>
          </cell>
          <cell r="N379">
            <v>134</v>
          </cell>
          <cell r="O379">
            <v>148</v>
          </cell>
          <cell r="P379">
            <v>193</v>
          </cell>
          <cell r="Q379">
            <v>160</v>
          </cell>
          <cell r="R379">
            <v>163</v>
          </cell>
          <cell r="S379">
            <v>169</v>
          </cell>
        </row>
        <row r="380">
          <cell r="A380" t="str">
            <v>be Belgium</v>
          </cell>
          <cell r="B380" t="str">
            <v>be</v>
          </cell>
          <cell r="C380" t="str">
            <v>Belgium</v>
          </cell>
          <cell r="E380">
            <v>281</v>
          </cell>
          <cell r="F380">
            <v>289</v>
          </cell>
          <cell r="G380">
            <v>297</v>
          </cell>
          <cell r="H380">
            <v>311</v>
          </cell>
          <cell r="I380">
            <v>298</v>
          </cell>
          <cell r="J380">
            <v>323</v>
          </cell>
          <cell r="K380">
            <v>325</v>
          </cell>
          <cell r="L380">
            <v>341</v>
          </cell>
          <cell r="M380">
            <v>314</v>
          </cell>
          <cell r="N380">
            <v>304</v>
          </cell>
          <cell r="O380">
            <v>323</v>
          </cell>
          <cell r="P380">
            <v>355</v>
          </cell>
          <cell r="Q380">
            <v>329</v>
          </cell>
          <cell r="R380">
            <v>467</v>
          </cell>
          <cell r="S380">
            <v>454</v>
          </cell>
        </row>
        <row r="381">
          <cell r="A381" t="str">
            <v>cz Czech Republic</v>
          </cell>
          <cell r="B381" t="str">
            <v>cz</v>
          </cell>
          <cell r="C381" t="str">
            <v>Czech Republic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75</v>
          </cell>
          <cell r="O381">
            <v>88</v>
          </cell>
          <cell r="P381">
            <v>105</v>
          </cell>
          <cell r="Q381">
            <v>108</v>
          </cell>
          <cell r="R381">
            <v>100</v>
          </cell>
          <cell r="S381">
            <v>106</v>
          </cell>
        </row>
        <row r="382">
          <cell r="A382" t="str">
            <v>dk Denmark</v>
          </cell>
          <cell r="B382" t="str">
            <v>dk</v>
          </cell>
          <cell r="C382" t="str">
            <v>Denmark</v>
          </cell>
          <cell r="E382">
            <v>370</v>
          </cell>
          <cell r="F382">
            <v>400</v>
          </cell>
          <cell r="G382">
            <v>425</v>
          </cell>
          <cell r="H382">
            <v>464</v>
          </cell>
          <cell r="I382">
            <v>485</v>
          </cell>
          <cell r="J382">
            <v>547</v>
          </cell>
          <cell r="K382">
            <v>596</v>
          </cell>
          <cell r="L382">
            <v>639</v>
          </cell>
          <cell r="M382">
            <v>635</v>
          </cell>
          <cell r="N382">
            <v>696</v>
          </cell>
          <cell r="O382">
            <v>726</v>
          </cell>
          <cell r="P382">
            <v>770</v>
          </cell>
          <cell r="Q382">
            <v>809</v>
          </cell>
          <cell r="R382">
            <v>870</v>
          </cell>
          <cell r="S382">
            <v>883</v>
          </cell>
        </row>
        <row r="383">
          <cell r="A383" t="str">
            <v>de Germany (including ex-GDR from 1991)</v>
          </cell>
          <cell r="B383" t="str">
            <v>de</v>
          </cell>
          <cell r="C383" t="str">
            <v>Germany (including ex-GDR from 1991)</v>
          </cell>
          <cell r="E383">
            <v>1071</v>
          </cell>
          <cell r="F383">
            <v>1044</v>
          </cell>
          <cell r="G383">
            <v>1057</v>
          </cell>
          <cell r="H383">
            <v>1073</v>
          </cell>
          <cell r="I383">
            <v>1096</v>
          </cell>
          <cell r="J383">
            <v>1124</v>
          </cell>
          <cell r="K383">
            <v>1212</v>
          </cell>
          <cell r="L383">
            <v>1226</v>
          </cell>
          <cell r="M383">
            <v>1339</v>
          </cell>
          <cell r="N383">
            <v>1444</v>
          </cell>
          <cell r="O383">
            <v>1362</v>
          </cell>
          <cell r="P383">
            <v>1433</v>
          </cell>
          <cell r="Q383">
            <v>1463</v>
          </cell>
          <cell r="R383">
            <v>1258</v>
          </cell>
          <cell r="S383">
            <v>1248</v>
          </cell>
        </row>
        <row r="384">
          <cell r="A384" t="str">
            <v>ee Estonia</v>
          </cell>
          <cell r="B384" t="str">
            <v>ee</v>
          </cell>
          <cell r="C384" t="str">
            <v>Estonia</v>
          </cell>
          <cell r="E384" t="str">
            <v>-</v>
          </cell>
          <cell r="F384" t="str">
            <v>-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 t="str">
            <v>-</v>
          </cell>
          <cell r="P384" t="str">
            <v>-</v>
          </cell>
          <cell r="Q384" t="str">
            <v>-</v>
          </cell>
          <cell r="R384" t="str">
            <v>-</v>
          </cell>
          <cell r="S384" t="str">
            <v>-</v>
          </cell>
        </row>
        <row r="385">
          <cell r="A385" t="str">
            <v>gr Greece</v>
          </cell>
          <cell r="B385" t="str">
            <v>gr</v>
          </cell>
          <cell r="C385" t="str">
            <v>Greece</v>
          </cell>
          <cell r="E385" t="str">
            <v>-</v>
          </cell>
          <cell r="F385" t="str">
            <v>-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 t="str">
            <v>-</v>
          </cell>
          <cell r="R385" t="str">
            <v>-</v>
          </cell>
          <cell r="S385" t="str">
            <v>-</v>
          </cell>
        </row>
        <row r="386">
          <cell r="A386" t="str">
            <v>es Spain</v>
          </cell>
          <cell r="B386" t="str">
            <v>es</v>
          </cell>
          <cell r="C386" t="str">
            <v>Spain</v>
          </cell>
          <cell r="E386">
            <v>81</v>
          </cell>
          <cell r="F386">
            <v>81</v>
          </cell>
          <cell r="G386">
            <v>87</v>
          </cell>
          <cell r="H386">
            <v>87</v>
          </cell>
          <cell r="I386">
            <v>116</v>
          </cell>
          <cell r="J386">
            <v>187</v>
          </cell>
          <cell r="K386">
            <v>211</v>
          </cell>
          <cell r="L386">
            <v>194</v>
          </cell>
          <cell r="M386">
            <v>187</v>
          </cell>
          <cell r="N386">
            <v>199</v>
          </cell>
          <cell r="O386">
            <v>279</v>
          </cell>
          <cell r="P386">
            <v>279</v>
          </cell>
          <cell r="Q386">
            <v>279</v>
          </cell>
          <cell r="R386">
            <v>279</v>
          </cell>
          <cell r="S386">
            <v>311</v>
          </cell>
        </row>
        <row r="387">
          <cell r="A387" t="str">
            <v>fr France</v>
          </cell>
          <cell r="B387" t="str">
            <v>fr</v>
          </cell>
          <cell r="C387" t="str">
            <v>France</v>
          </cell>
          <cell r="E387">
            <v>1146</v>
          </cell>
          <cell r="F387">
            <v>1253</v>
          </cell>
          <cell r="G387">
            <v>1255</v>
          </cell>
          <cell r="H387">
            <v>1256</v>
          </cell>
          <cell r="I387">
            <v>1266</v>
          </cell>
          <cell r="J387">
            <v>1640</v>
          </cell>
          <cell r="K387">
            <v>1610</v>
          </cell>
          <cell r="L387">
            <v>1514</v>
          </cell>
          <cell r="M387">
            <v>1560</v>
          </cell>
          <cell r="N387">
            <v>1560</v>
          </cell>
          <cell r="O387">
            <v>1854</v>
          </cell>
          <cell r="P387">
            <v>1932</v>
          </cell>
          <cell r="Q387">
            <v>2043</v>
          </cell>
          <cell r="R387">
            <v>2088</v>
          </cell>
          <cell r="S387">
            <v>2133</v>
          </cell>
        </row>
        <row r="388">
          <cell r="A388" t="str">
            <v>ie Ireland</v>
          </cell>
          <cell r="B388" t="str">
            <v>ie</v>
          </cell>
          <cell r="C388" t="str">
            <v>Ireland</v>
          </cell>
          <cell r="E388" t="str">
            <v>-</v>
          </cell>
          <cell r="F388" t="str">
            <v>-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  <cell r="R388" t="str">
            <v>-</v>
          </cell>
          <cell r="S388" t="str">
            <v>-</v>
          </cell>
        </row>
        <row r="389">
          <cell r="A389" t="str">
            <v>it Italy</v>
          </cell>
          <cell r="B389" t="str">
            <v>it</v>
          </cell>
          <cell r="C389" t="str">
            <v>Italy</v>
          </cell>
          <cell r="E389">
            <v>22</v>
          </cell>
          <cell r="F389">
            <v>33</v>
          </cell>
          <cell r="G389">
            <v>43</v>
          </cell>
          <cell r="H389">
            <v>46</v>
          </cell>
          <cell r="I389">
            <v>49</v>
          </cell>
          <cell r="J389">
            <v>124</v>
          </cell>
          <cell r="K389">
            <v>134</v>
          </cell>
          <cell r="L389">
            <v>172</v>
          </cell>
          <cell r="M389">
            <v>273</v>
          </cell>
          <cell r="N389">
            <v>374</v>
          </cell>
          <cell r="O389">
            <v>334</v>
          </cell>
          <cell r="P389">
            <v>397</v>
          </cell>
          <cell r="Q389">
            <v>426</v>
          </cell>
          <cell r="R389">
            <v>692</v>
          </cell>
          <cell r="S389">
            <v>986</v>
          </cell>
        </row>
        <row r="390">
          <cell r="A390" t="str">
            <v>cy Cyprus</v>
          </cell>
          <cell r="B390" t="str">
            <v>cy</v>
          </cell>
          <cell r="C390" t="str">
            <v>Cyprus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1</v>
          </cell>
        </row>
        <row r="391">
          <cell r="A391" t="str">
            <v>lv Latvia</v>
          </cell>
          <cell r="B391" t="str">
            <v>lv</v>
          </cell>
          <cell r="C391" t="str">
            <v>Latvia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  <cell r="R391" t="str">
            <v>-</v>
          </cell>
          <cell r="S391" t="str">
            <v>-</v>
          </cell>
        </row>
        <row r="392">
          <cell r="A392" t="str">
            <v>lt Lithuania</v>
          </cell>
          <cell r="B392" t="str">
            <v>lt</v>
          </cell>
          <cell r="C392" t="str">
            <v>Lithuania</v>
          </cell>
          <cell r="E392" t="str">
            <v>-</v>
          </cell>
          <cell r="F392" t="str">
            <v>-</v>
          </cell>
          <cell r="G392" t="str">
            <v>-</v>
          </cell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 t="str">
            <v>-</v>
          </cell>
          <cell r="O392" t="str">
            <v>-</v>
          </cell>
          <cell r="P392" t="str">
            <v>-</v>
          </cell>
          <cell r="Q392" t="str">
            <v>-</v>
          </cell>
          <cell r="R392" t="str">
            <v>-</v>
          </cell>
          <cell r="S392" t="str">
            <v>-</v>
          </cell>
        </row>
        <row r="393">
          <cell r="A393" t="str">
            <v>lu Luxembourg (Grand-Duché)</v>
          </cell>
          <cell r="B393" t="str">
            <v>lu</v>
          </cell>
          <cell r="C393" t="str">
            <v>Luxembourg (Grand-Duché)</v>
          </cell>
          <cell r="E393">
            <v>25</v>
          </cell>
          <cell r="F393">
            <v>26</v>
          </cell>
          <cell r="G393">
            <v>26</v>
          </cell>
          <cell r="H393">
            <v>25</v>
          </cell>
          <cell r="I393">
            <v>24</v>
          </cell>
          <cell r="J393">
            <v>23</v>
          </cell>
          <cell r="K393">
            <v>18</v>
          </cell>
          <cell r="L393">
            <v>23</v>
          </cell>
          <cell r="M393">
            <v>23</v>
          </cell>
          <cell r="N393">
            <v>20</v>
          </cell>
          <cell r="O393">
            <v>27</v>
          </cell>
          <cell r="P393">
            <v>28</v>
          </cell>
          <cell r="Q393">
            <v>27</v>
          </cell>
          <cell r="R393">
            <v>31</v>
          </cell>
          <cell r="S393">
            <v>38</v>
          </cell>
        </row>
        <row r="394">
          <cell r="A394" t="str">
            <v>hu Hungary</v>
          </cell>
          <cell r="B394" t="str">
            <v>hu</v>
          </cell>
          <cell r="C394" t="str">
            <v>Hungary</v>
          </cell>
          <cell r="E394">
            <v>24</v>
          </cell>
          <cell r="F394">
            <v>39</v>
          </cell>
          <cell r="G394">
            <v>51</v>
          </cell>
          <cell r="H394">
            <v>51</v>
          </cell>
          <cell r="I394">
            <v>59</v>
          </cell>
          <cell r="J394">
            <v>52</v>
          </cell>
          <cell r="K394">
            <v>57</v>
          </cell>
          <cell r="L394">
            <v>57</v>
          </cell>
          <cell r="M394">
            <v>60</v>
          </cell>
          <cell r="N394">
            <v>59</v>
          </cell>
          <cell r="O394">
            <v>58</v>
          </cell>
          <cell r="P394">
            <v>62</v>
          </cell>
          <cell r="Q394">
            <v>48</v>
          </cell>
          <cell r="R394">
            <v>36</v>
          </cell>
          <cell r="S394">
            <v>33</v>
          </cell>
        </row>
        <row r="395">
          <cell r="A395" t="str">
            <v>nl Netherlands</v>
          </cell>
          <cell r="B395" t="str">
            <v>nl</v>
          </cell>
          <cell r="C395" t="str">
            <v>Netherlands</v>
          </cell>
          <cell r="E395">
            <v>546</v>
          </cell>
          <cell r="F395">
            <v>454</v>
          </cell>
          <cell r="G395">
            <v>441</v>
          </cell>
          <cell r="H395">
            <v>447</v>
          </cell>
          <cell r="I395">
            <v>473</v>
          </cell>
          <cell r="J395">
            <v>497</v>
          </cell>
          <cell r="K395">
            <v>774</v>
          </cell>
          <cell r="L395">
            <v>943</v>
          </cell>
          <cell r="M395">
            <v>994</v>
          </cell>
          <cell r="N395">
            <v>1090</v>
          </cell>
          <cell r="O395">
            <v>1097</v>
          </cell>
          <cell r="P395">
            <v>1060</v>
          </cell>
          <cell r="Q395">
            <v>1061</v>
          </cell>
          <cell r="R395">
            <v>1273</v>
          </cell>
          <cell r="S395">
            <v>1325</v>
          </cell>
        </row>
        <row r="396">
          <cell r="A396" t="str">
            <v>at Austria</v>
          </cell>
          <cell r="B396" t="str">
            <v>at</v>
          </cell>
          <cell r="C396" t="str">
            <v>Austria</v>
          </cell>
          <cell r="E396">
            <v>58</v>
          </cell>
          <cell r="F396">
            <v>63</v>
          </cell>
          <cell r="G396">
            <v>75</v>
          </cell>
          <cell r="H396">
            <v>83</v>
          </cell>
          <cell r="I396">
            <v>84</v>
          </cell>
          <cell r="J396">
            <v>88</v>
          </cell>
          <cell r="K396">
            <v>114</v>
          </cell>
          <cell r="L396">
            <v>117</v>
          </cell>
          <cell r="M396">
            <v>114</v>
          </cell>
          <cell r="N396">
            <v>139</v>
          </cell>
          <cell r="O396">
            <v>149</v>
          </cell>
          <cell r="P396">
            <v>110</v>
          </cell>
          <cell r="Q396">
            <v>117</v>
          </cell>
          <cell r="R396">
            <v>138</v>
          </cell>
          <cell r="S396">
            <v>181</v>
          </cell>
        </row>
        <row r="397">
          <cell r="A397" t="str">
            <v>pl Poland</v>
          </cell>
          <cell r="B397" t="str">
            <v>pl</v>
          </cell>
          <cell r="C397" t="str">
            <v>Poland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2</v>
          </cell>
          <cell r="P397">
            <v>1</v>
          </cell>
          <cell r="Q397">
            <v>0</v>
          </cell>
          <cell r="R397">
            <v>1</v>
          </cell>
          <cell r="S397">
            <v>1</v>
          </cell>
        </row>
        <row r="398">
          <cell r="A398" t="str">
            <v>pt Portugal</v>
          </cell>
          <cell r="B398" t="str">
            <v>pt</v>
          </cell>
          <cell r="C398" t="str">
            <v>Portugal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57</v>
          </cell>
          <cell r="O398">
            <v>174</v>
          </cell>
          <cell r="P398">
            <v>175</v>
          </cell>
          <cell r="Q398">
            <v>182</v>
          </cell>
          <cell r="R398">
            <v>189</v>
          </cell>
          <cell r="S398">
            <v>189</v>
          </cell>
        </row>
        <row r="399">
          <cell r="A399" t="str">
            <v>si Slovenia</v>
          </cell>
          <cell r="B399" t="str">
            <v>si</v>
          </cell>
          <cell r="C399" t="str">
            <v>Slovenia</v>
          </cell>
          <cell r="E399" t="str">
            <v>-</v>
          </cell>
          <cell r="F399" t="str">
            <v>-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 t="str">
            <v>-</v>
          </cell>
          <cell r="L399" t="str">
            <v>-</v>
          </cell>
          <cell r="M399" t="str">
            <v>-</v>
          </cell>
          <cell r="N399" t="str">
            <v>-</v>
          </cell>
          <cell r="O399" t="str">
            <v>-</v>
          </cell>
          <cell r="P399" t="str">
            <v>-</v>
          </cell>
          <cell r="Q399" t="str">
            <v>-</v>
          </cell>
          <cell r="R399" t="str">
            <v>-</v>
          </cell>
          <cell r="S399" t="str">
            <v>-</v>
          </cell>
        </row>
        <row r="400">
          <cell r="A400" t="str">
            <v>sk Slovakia</v>
          </cell>
          <cell r="B400" t="str">
            <v>sk</v>
          </cell>
          <cell r="C400" t="str">
            <v>Slovakia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25</v>
          </cell>
          <cell r="Q400">
            <v>4</v>
          </cell>
          <cell r="R400">
            <v>26</v>
          </cell>
          <cell r="S400">
            <v>29</v>
          </cell>
        </row>
        <row r="401">
          <cell r="A401" t="str">
            <v>fi Finland</v>
          </cell>
          <cell r="B401" t="str">
            <v>fi</v>
          </cell>
          <cell r="C401" t="str">
            <v>Finland</v>
          </cell>
          <cell r="E401">
            <v>19</v>
          </cell>
          <cell r="F401">
            <v>18</v>
          </cell>
          <cell r="G401">
            <v>17</v>
          </cell>
          <cell r="H401">
            <v>17</v>
          </cell>
          <cell r="I401">
            <v>16</v>
          </cell>
          <cell r="J401">
            <v>12</v>
          </cell>
          <cell r="K401">
            <v>17</v>
          </cell>
          <cell r="L401">
            <v>19</v>
          </cell>
          <cell r="M401">
            <v>15</v>
          </cell>
          <cell r="N401">
            <v>15</v>
          </cell>
          <cell r="O401">
            <v>45</v>
          </cell>
          <cell r="P401">
            <v>77</v>
          </cell>
          <cell r="Q401">
            <v>74</v>
          </cell>
          <cell r="R401">
            <v>118</v>
          </cell>
          <cell r="S401">
            <v>138</v>
          </cell>
        </row>
        <row r="402">
          <cell r="A402" t="str">
            <v>se Sweden</v>
          </cell>
          <cell r="B402" t="str">
            <v>se</v>
          </cell>
          <cell r="C402" t="str">
            <v>Sweden</v>
          </cell>
          <cell r="E402">
            <v>350</v>
          </cell>
          <cell r="F402">
            <v>350</v>
          </cell>
          <cell r="G402">
            <v>361</v>
          </cell>
          <cell r="H402">
            <v>372</v>
          </cell>
          <cell r="I402">
            <v>358</v>
          </cell>
          <cell r="J402">
            <v>395</v>
          </cell>
          <cell r="K402">
            <v>392</v>
          </cell>
          <cell r="L402">
            <v>424</v>
          </cell>
          <cell r="M402">
            <v>416</v>
          </cell>
          <cell r="N402">
            <v>421</v>
          </cell>
          <cell r="O402">
            <v>498</v>
          </cell>
          <cell r="P402">
            <v>495</v>
          </cell>
          <cell r="Q402">
            <v>480</v>
          </cell>
          <cell r="R402">
            <v>602</v>
          </cell>
          <cell r="S402">
            <v>635</v>
          </cell>
        </row>
        <row r="403">
          <cell r="A403" t="str">
            <v>uk United Kingdom</v>
          </cell>
          <cell r="B403" t="str">
            <v>uk</v>
          </cell>
          <cell r="C403" t="str">
            <v>United Kingdom</v>
          </cell>
          <cell r="E403">
            <v>112</v>
          </cell>
          <cell r="F403">
            <v>115</v>
          </cell>
          <cell r="G403">
            <v>130</v>
          </cell>
          <cell r="H403">
            <v>164</v>
          </cell>
          <cell r="I403">
            <v>246</v>
          </cell>
          <cell r="J403">
            <v>254</v>
          </cell>
          <cell r="K403">
            <v>263</v>
          </cell>
          <cell r="L403">
            <v>297</v>
          </cell>
          <cell r="M403">
            <v>402</v>
          </cell>
          <cell r="N403">
            <v>406</v>
          </cell>
          <cell r="O403">
            <v>420</v>
          </cell>
          <cell r="P403">
            <v>466</v>
          </cell>
          <cell r="Q403">
            <v>559</v>
          </cell>
          <cell r="R403">
            <v>596</v>
          </cell>
          <cell r="S403">
            <v>580</v>
          </cell>
        </row>
        <row r="404">
          <cell r="A404" t="str">
            <v>bg Bulgaria</v>
          </cell>
          <cell r="B404" t="str">
            <v>bg</v>
          </cell>
          <cell r="C404" t="str">
            <v>Bulgaria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  <cell r="P404" t="str">
            <v>-</v>
          </cell>
          <cell r="Q404" t="str">
            <v>-</v>
          </cell>
          <cell r="R404" t="str">
            <v>-</v>
          </cell>
          <cell r="S404" t="str">
            <v>-</v>
          </cell>
        </row>
        <row r="405">
          <cell r="A405" t="str">
            <v>hr Croatia</v>
          </cell>
          <cell r="B405" t="str">
            <v>hr</v>
          </cell>
          <cell r="C405" t="str">
            <v>Croatia</v>
          </cell>
          <cell r="E405" t="str">
            <v>-</v>
          </cell>
          <cell r="F405" t="str">
            <v>-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-</v>
          </cell>
          <cell r="P405" t="str">
            <v>-</v>
          </cell>
          <cell r="Q405" t="str">
            <v>-</v>
          </cell>
          <cell r="R405" t="str">
            <v>-</v>
          </cell>
          <cell r="S405" t="str">
            <v>-</v>
          </cell>
        </row>
        <row r="406">
          <cell r="A406" t="str">
            <v>ro Romania</v>
          </cell>
          <cell r="B406" t="str">
            <v>ro</v>
          </cell>
          <cell r="C406" t="str">
            <v>Romania</v>
          </cell>
          <cell r="E406" t="str">
            <v>-</v>
          </cell>
          <cell r="F406" t="str">
            <v>-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 t="str">
            <v>-</v>
          </cell>
          <cell r="R406" t="str">
            <v>-</v>
          </cell>
          <cell r="S406" t="str">
            <v>-</v>
          </cell>
        </row>
        <row r="407">
          <cell r="A407" t="str">
            <v>tr Turkey</v>
          </cell>
          <cell r="B407" t="str">
            <v>tr</v>
          </cell>
          <cell r="C407" t="str">
            <v>Turkey</v>
          </cell>
          <cell r="E407" t="str">
            <v>-</v>
          </cell>
          <cell r="F407" t="str">
            <v>-</v>
          </cell>
          <cell r="G407" t="str">
            <v>-</v>
          </cell>
          <cell r="H407" t="str">
            <v>-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-</v>
          </cell>
          <cell r="P407" t="str">
            <v>-</v>
          </cell>
          <cell r="Q407" t="str">
            <v>-</v>
          </cell>
          <cell r="R407" t="str">
            <v>-</v>
          </cell>
          <cell r="S407" t="str">
            <v>-</v>
          </cell>
        </row>
        <row r="408">
          <cell r="A408" t="str">
            <v>is Iceland</v>
          </cell>
          <cell r="B408" t="str">
            <v>is</v>
          </cell>
          <cell r="C408" t="str">
            <v>Iceland</v>
          </cell>
          <cell r="E408">
            <v>0</v>
          </cell>
          <cell r="F408">
            <v>0</v>
          </cell>
          <cell r="G408">
            <v>0</v>
          </cell>
          <cell r="H408">
            <v>1</v>
          </cell>
          <cell r="I408">
            <v>1</v>
          </cell>
          <cell r="J408">
            <v>1</v>
          </cell>
          <cell r="K408">
            <v>1</v>
          </cell>
          <cell r="L408">
            <v>1</v>
          </cell>
          <cell r="M408">
            <v>1</v>
          </cell>
          <cell r="N408">
            <v>1</v>
          </cell>
          <cell r="O408">
            <v>2</v>
          </cell>
          <cell r="P408">
            <v>1</v>
          </cell>
          <cell r="Q408">
            <v>2</v>
          </cell>
          <cell r="R408">
            <v>2</v>
          </cell>
          <cell r="S408">
            <v>2</v>
          </cell>
        </row>
        <row r="409">
          <cell r="A409" t="str">
            <v>no Norway</v>
          </cell>
          <cell r="B409" t="str">
            <v>no</v>
          </cell>
          <cell r="C409" t="str">
            <v>Norway</v>
          </cell>
          <cell r="E409">
            <v>108</v>
          </cell>
          <cell r="F409">
            <v>99</v>
          </cell>
          <cell r="G409">
            <v>99</v>
          </cell>
          <cell r="H409">
            <v>107</v>
          </cell>
          <cell r="I409">
            <v>109</v>
          </cell>
          <cell r="J409">
            <v>115</v>
          </cell>
          <cell r="K409">
            <v>112</v>
          </cell>
          <cell r="L409">
            <v>114</v>
          </cell>
          <cell r="M409">
            <v>116</v>
          </cell>
          <cell r="N409">
            <v>138</v>
          </cell>
          <cell r="O409">
            <v>124</v>
          </cell>
          <cell r="P409">
            <v>120</v>
          </cell>
          <cell r="Q409">
            <v>134</v>
          </cell>
          <cell r="R409">
            <v>182</v>
          </cell>
          <cell r="S409">
            <v>178</v>
          </cell>
        </row>
        <row r="416">
          <cell r="A416" t="str">
            <v>product 5550</v>
          </cell>
          <cell r="B416" t="str">
            <v>product</v>
          </cell>
          <cell r="C416">
            <v>5550</v>
          </cell>
        </row>
        <row r="417">
          <cell r="A417" t="str">
            <v xml:space="preserve"> Geothermal Energy</v>
          </cell>
          <cell r="C417" t="str">
            <v>Geothermal Energy</v>
          </cell>
        </row>
        <row r="418">
          <cell r="A418" t="str">
            <v>indic_en 100900</v>
          </cell>
          <cell r="B418" t="str">
            <v>indic_en</v>
          </cell>
          <cell r="C418">
            <v>100900</v>
          </cell>
        </row>
        <row r="419">
          <cell r="A419" t="str">
            <v xml:space="preserve"> Gross inland consumption</v>
          </cell>
          <cell r="C419" t="str">
            <v>Gross inland consumption</v>
          </cell>
        </row>
        <row r="420">
          <cell r="A420" t="str">
            <v>unit 1000toe</v>
          </cell>
          <cell r="B420" t="str">
            <v>unit</v>
          </cell>
          <cell r="C420" t="str">
            <v>1000toe</v>
          </cell>
        </row>
        <row r="421">
          <cell r="A421" t="str">
            <v xml:space="preserve"> Thousands tons of oil equivalent (TOE)</v>
          </cell>
          <cell r="C421" t="str">
            <v>Thousands tons of oil equivalent (TOE)</v>
          </cell>
        </row>
        <row r="422">
          <cell r="A422" t="str">
            <v xml:space="preserve"> </v>
          </cell>
        </row>
        <row r="423">
          <cell r="A423" t="str">
            <v xml:space="preserve"> </v>
          </cell>
          <cell r="D423" t="str">
            <v>time</v>
          </cell>
          <cell r="E423" t="str">
            <v>1990a00</v>
          </cell>
          <cell r="F423" t="str">
            <v>1991a00</v>
          </cell>
          <cell r="G423" t="str">
            <v>1992a00</v>
          </cell>
          <cell r="H423" t="str">
            <v>1993a00</v>
          </cell>
          <cell r="I423" t="str">
            <v>1994a00</v>
          </cell>
          <cell r="J423" t="str">
            <v>1995a00</v>
          </cell>
          <cell r="K423" t="str">
            <v>1996a00</v>
          </cell>
          <cell r="L423" t="str">
            <v>1997a00</v>
          </cell>
          <cell r="M423" t="str">
            <v>1998a00</v>
          </cell>
          <cell r="N423" t="str">
            <v>1999a00</v>
          </cell>
          <cell r="O423" t="str">
            <v>2000a00</v>
          </cell>
          <cell r="P423" t="str">
            <v>2001a00</v>
          </cell>
          <cell r="Q423" t="str">
            <v>2002a00</v>
          </cell>
          <cell r="R423" t="str">
            <v>2003a00</v>
          </cell>
          <cell r="S423" t="str">
            <v>2004a00</v>
          </cell>
        </row>
        <row r="424">
          <cell r="A424" t="str">
            <v xml:space="preserve"> </v>
          </cell>
        </row>
        <row r="425">
          <cell r="A425" t="str">
            <v xml:space="preserve">geo </v>
          </cell>
          <cell r="B425" t="str">
            <v>geo</v>
          </cell>
        </row>
        <row r="426">
          <cell r="A426" t="str">
            <v>EU-25 EU-25</v>
          </cell>
          <cell r="B426" t="str">
            <v>EU-25</v>
          </cell>
          <cell r="C426" t="str">
            <v>EU-25</v>
          </cell>
          <cell r="E426">
            <v>3189</v>
          </cell>
          <cell r="F426">
            <v>3153</v>
          </cell>
          <cell r="G426">
            <v>3428</v>
          </cell>
          <cell r="H426">
            <v>3602</v>
          </cell>
          <cell r="I426">
            <v>3424</v>
          </cell>
          <cell r="J426">
            <v>3443</v>
          </cell>
          <cell r="K426">
            <v>3727</v>
          </cell>
          <cell r="L426">
            <v>3847</v>
          </cell>
          <cell r="M426">
            <v>4115</v>
          </cell>
          <cell r="N426">
            <v>4299</v>
          </cell>
          <cell r="O426">
            <v>3405</v>
          </cell>
          <cell r="P426">
            <v>3614</v>
          </cell>
          <cell r="Q426">
            <v>3907</v>
          </cell>
          <cell r="R426">
            <v>5275</v>
          </cell>
          <cell r="S426">
            <v>5361</v>
          </cell>
        </row>
        <row r="427">
          <cell r="A427" t="str">
            <v>EU-15 EU-15</v>
          </cell>
          <cell r="B427" t="str">
            <v>EU-15</v>
          </cell>
          <cell r="C427" t="str">
            <v>EU-15</v>
          </cell>
          <cell r="E427">
            <v>3103</v>
          </cell>
          <cell r="F427">
            <v>3067</v>
          </cell>
          <cell r="G427">
            <v>3342</v>
          </cell>
          <cell r="H427">
            <v>3516</v>
          </cell>
          <cell r="I427">
            <v>3338</v>
          </cell>
          <cell r="J427">
            <v>3357</v>
          </cell>
          <cell r="K427">
            <v>3641</v>
          </cell>
          <cell r="L427">
            <v>3761</v>
          </cell>
          <cell r="M427">
            <v>4029</v>
          </cell>
          <cell r="N427">
            <v>4213</v>
          </cell>
          <cell r="O427">
            <v>3316</v>
          </cell>
          <cell r="P427">
            <v>3516</v>
          </cell>
          <cell r="Q427">
            <v>3813</v>
          </cell>
          <cell r="R427">
            <v>5181</v>
          </cell>
          <cell r="S427">
            <v>5262</v>
          </cell>
        </row>
        <row r="428">
          <cell r="A428" t="str">
            <v>EU-10 EU-10</v>
          </cell>
          <cell r="B428" t="str">
            <v>EU-10</v>
          </cell>
          <cell r="C428" t="str">
            <v>EU-10</v>
          </cell>
          <cell r="E428">
            <v>86</v>
          </cell>
          <cell r="F428">
            <v>86</v>
          </cell>
          <cell r="G428">
            <v>86</v>
          </cell>
          <cell r="H428">
            <v>86</v>
          </cell>
          <cell r="I428">
            <v>86</v>
          </cell>
          <cell r="J428">
            <v>86</v>
          </cell>
          <cell r="K428">
            <v>86</v>
          </cell>
          <cell r="L428">
            <v>86</v>
          </cell>
          <cell r="M428">
            <v>86</v>
          </cell>
          <cell r="N428">
            <v>86</v>
          </cell>
          <cell r="O428">
            <v>89</v>
          </cell>
          <cell r="P428">
            <v>98</v>
          </cell>
          <cell r="Q428">
            <v>94</v>
          </cell>
          <cell r="R428">
            <v>94</v>
          </cell>
          <cell r="S428">
            <v>99</v>
          </cell>
        </row>
        <row r="429">
          <cell r="A429" t="str">
            <v>be Belgium</v>
          </cell>
          <cell r="B429" t="str">
            <v>be</v>
          </cell>
          <cell r="C429" t="str">
            <v>Belgium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1</v>
          </cell>
          <cell r="J429">
            <v>1</v>
          </cell>
          <cell r="K429">
            <v>2</v>
          </cell>
          <cell r="L429">
            <v>1</v>
          </cell>
          <cell r="M429">
            <v>1</v>
          </cell>
          <cell r="N429">
            <v>1</v>
          </cell>
          <cell r="O429">
            <v>4</v>
          </cell>
          <cell r="P429">
            <v>4</v>
          </cell>
          <cell r="Q429">
            <v>1</v>
          </cell>
          <cell r="R429">
            <v>1</v>
          </cell>
          <cell r="S429">
            <v>1</v>
          </cell>
        </row>
        <row r="430">
          <cell r="A430" t="str">
            <v>cz Czech Republic</v>
          </cell>
          <cell r="B430" t="str">
            <v>cz</v>
          </cell>
          <cell r="C430" t="str">
            <v>Czech Republic</v>
          </cell>
        </row>
        <row r="431">
          <cell r="A431" t="str">
            <v>dk Denmark</v>
          </cell>
          <cell r="B431" t="str">
            <v>dk</v>
          </cell>
          <cell r="C431" t="str">
            <v>Denmark</v>
          </cell>
          <cell r="E431">
            <v>1</v>
          </cell>
          <cell r="F431">
            <v>1</v>
          </cell>
          <cell r="G431">
            <v>1</v>
          </cell>
          <cell r="H431">
            <v>1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2</v>
          </cell>
          <cell r="Q431">
            <v>2</v>
          </cell>
          <cell r="R431">
            <v>2</v>
          </cell>
          <cell r="S431">
            <v>2</v>
          </cell>
        </row>
        <row r="432">
          <cell r="A432" t="str">
            <v>de Germany (including ex-GDR from 1991)</v>
          </cell>
          <cell r="B432" t="str">
            <v>de</v>
          </cell>
          <cell r="C432" t="str">
            <v>Germany (including ex-GDR from 1991)</v>
          </cell>
          <cell r="E432">
            <v>7</v>
          </cell>
          <cell r="F432">
            <v>7</v>
          </cell>
          <cell r="G432">
            <v>9</v>
          </cell>
          <cell r="H432">
            <v>9</v>
          </cell>
          <cell r="I432">
            <v>9</v>
          </cell>
          <cell r="J432">
            <v>9</v>
          </cell>
          <cell r="K432">
            <v>10</v>
          </cell>
          <cell r="L432">
            <v>10</v>
          </cell>
          <cell r="M432">
            <v>10</v>
          </cell>
          <cell r="N432">
            <v>10</v>
          </cell>
          <cell r="O432">
            <v>10</v>
          </cell>
          <cell r="P432">
            <v>124</v>
          </cell>
          <cell r="Q432">
            <v>128</v>
          </cell>
          <cell r="R432">
            <v>132</v>
          </cell>
          <cell r="S432">
            <v>134</v>
          </cell>
        </row>
        <row r="433">
          <cell r="A433" t="str">
            <v>ee Estonia</v>
          </cell>
          <cell r="B433" t="str">
            <v>ee</v>
          </cell>
          <cell r="C433" t="str">
            <v>Estonia</v>
          </cell>
        </row>
        <row r="434">
          <cell r="A434" t="str">
            <v>gr Greece</v>
          </cell>
          <cell r="B434" t="str">
            <v>gr</v>
          </cell>
          <cell r="C434" t="str">
            <v>Greece</v>
          </cell>
          <cell r="E434">
            <v>3</v>
          </cell>
          <cell r="F434">
            <v>3</v>
          </cell>
          <cell r="G434">
            <v>3</v>
          </cell>
          <cell r="H434">
            <v>3</v>
          </cell>
          <cell r="I434">
            <v>4</v>
          </cell>
          <cell r="J434">
            <v>3</v>
          </cell>
          <cell r="K434">
            <v>3</v>
          </cell>
          <cell r="L434">
            <v>2</v>
          </cell>
          <cell r="M434">
            <v>3</v>
          </cell>
          <cell r="N434">
            <v>2</v>
          </cell>
          <cell r="O434">
            <v>2</v>
          </cell>
          <cell r="P434">
            <v>2</v>
          </cell>
          <cell r="Q434">
            <v>1</v>
          </cell>
          <cell r="R434">
            <v>1</v>
          </cell>
          <cell r="S434">
            <v>1</v>
          </cell>
        </row>
        <row r="435">
          <cell r="A435" t="str">
            <v>es Spain</v>
          </cell>
          <cell r="B435" t="str">
            <v>es</v>
          </cell>
          <cell r="C435" t="str">
            <v>Spain</v>
          </cell>
          <cell r="E435">
            <v>2</v>
          </cell>
          <cell r="F435">
            <v>2</v>
          </cell>
          <cell r="G435">
            <v>7</v>
          </cell>
          <cell r="H435">
            <v>7</v>
          </cell>
          <cell r="I435">
            <v>7</v>
          </cell>
          <cell r="J435">
            <v>3</v>
          </cell>
          <cell r="K435">
            <v>3</v>
          </cell>
          <cell r="L435">
            <v>4</v>
          </cell>
          <cell r="M435">
            <v>4</v>
          </cell>
          <cell r="N435">
            <v>5</v>
          </cell>
          <cell r="O435">
            <v>8</v>
          </cell>
          <cell r="P435">
            <v>8</v>
          </cell>
          <cell r="Q435">
            <v>8</v>
          </cell>
          <cell r="R435">
            <v>8</v>
          </cell>
          <cell r="S435">
            <v>8</v>
          </cell>
        </row>
        <row r="436">
          <cell r="A436" t="str">
            <v>fr France</v>
          </cell>
          <cell r="B436" t="str">
            <v>fr</v>
          </cell>
          <cell r="C436" t="str">
            <v>France</v>
          </cell>
          <cell r="E436">
            <v>110</v>
          </cell>
          <cell r="F436">
            <v>110</v>
          </cell>
          <cell r="G436">
            <v>125</v>
          </cell>
          <cell r="H436">
            <v>122</v>
          </cell>
          <cell r="I436">
            <v>125</v>
          </cell>
          <cell r="J436">
            <v>132</v>
          </cell>
          <cell r="K436">
            <v>127</v>
          </cell>
          <cell r="L436">
            <v>122</v>
          </cell>
          <cell r="M436">
            <v>117</v>
          </cell>
          <cell r="N436">
            <v>112</v>
          </cell>
          <cell r="O436">
            <v>124</v>
          </cell>
          <cell r="P436">
            <v>109</v>
          </cell>
          <cell r="Q436">
            <v>107</v>
          </cell>
          <cell r="R436">
            <v>129</v>
          </cell>
          <cell r="S436">
            <v>130</v>
          </cell>
        </row>
        <row r="437">
          <cell r="A437" t="str">
            <v>ie Ireland</v>
          </cell>
          <cell r="B437" t="str">
            <v>ie</v>
          </cell>
          <cell r="C437" t="str">
            <v>Ireland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</row>
        <row r="438">
          <cell r="A438" t="str">
            <v>it Italy</v>
          </cell>
          <cell r="B438" t="str">
            <v>it</v>
          </cell>
          <cell r="C438" t="str">
            <v>Italy</v>
          </cell>
          <cell r="E438">
            <v>2971</v>
          </cell>
          <cell r="F438">
            <v>2937</v>
          </cell>
          <cell r="G438">
            <v>3190</v>
          </cell>
          <cell r="H438">
            <v>3366</v>
          </cell>
          <cell r="I438">
            <v>3151</v>
          </cell>
          <cell r="J438">
            <v>3167</v>
          </cell>
          <cell r="K438">
            <v>3448</v>
          </cell>
          <cell r="L438">
            <v>3571</v>
          </cell>
          <cell r="M438">
            <v>3836</v>
          </cell>
          <cell r="N438">
            <v>3999</v>
          </cell>
          <cell r="O438">
            <v>3103</v>
          </cell>
          <cell r="P438">
            <v>3188</v>
          </cell>
          <cell r="Q438">
            <v>3464</v>
          </cell>
          <cell r="R438">
            <v>4810</v>
          </cell>
          <cell r="S438">
            <v>4888</v>
          </cell>
        </row>
        <row r="439">
          <cell r="A439" t="str">
            <v>cy Cyprus</v>
          </cell>
          <cell r="B439" t="str">
            <v>cy</v>
          </cell>
          <cell r="C439" t="str">
            <v>Cyprus</v>
          </cell>
        </row>
        <row r="440">
          <cell r="A440" t="str">
            <v>lv Latvia</v>
          </cell>
          <cell r="B440" t="str">
            <v>lv</v>
          </cell>
          <cell r="C440" t="str">
            <v>Latvia</v>
          </cell>
        </row>
        <row r="441">
          <cell r="A441" t="str">
            <v>lt Lithuania</v>
          </cell>
          <cell r="B441" t="str">
            <v>lt</v>
          </cell>
          <cell r="C441" t="str">
            <v>Lithuania</v>
          </cell>
        </row>
        <row r="442">
          <cell r="A442" t="str">
            <v>lu Luxembourg (Grand-Duché)</v>
          </cell>
          <cell r="B442" t="str">
            <v>lu</v>
          </cell>
          <cell r="C442" t="str">
            <v>Luxembourg (Grand-Duché)</v>
          </cell>
        </row>
        <row r="443">
          <cell r="A443" t="str">
            <v>hu Hungary</v>
          </cell>
          <cell r="B443" t="str">
            <v>hu</v>
          </cell>
          <cell r="C443" t="str">
            <v>Hungary</v>
          </cell>
          <cell r="E443">
            <v>86</v>
          </cell>
          <cell r="F443">
            <v>86</v>
          </cell>
          <cell r="G443">
            <v>86</v>
          </cell>
          <cell r="H443">
            <v>86</v>
          </cell>
          <cell r="I443">
            <v>86</v>
          </cell>
          <cell r="J443">
            <v>86</v>
          </cell>
          <cell r="K443">
            <v>86</v>
          </cell>
          <cell r="L443">
            <v>86</v>
          </cell>
          <cell r="M443">
            <v>86</v>
          </cell>
          <cell r="N443">
            <v>86</v>
          </cell>
          <cell r="O443">
            <v>86</v>
          </cell>
          <cell r="P443">
            <v>86</v>
          </cell>
          <cell r="Q443">
            <v>86</v>
          </cell>
          <cell r="R443">
            <v>86</v>
          </cell>
          <cell r="S443">
            <v>86</v>
          </cell>
        </row>
        <row r="444">
          <cell r="A444" t="str">
            <v>mt Malta</v>
          </cell>
          <cell r="B444" t="str">
            <v>mt</v>
          </cell>
          <cell r="C444" t="str">
            <v>Malta</v>
          </cell>
        </row>
        <row r="445">
          <cell r="A445" t="str">
            <v>nl Netherlands</v>
          </cell>
          <cell r="B445" t="str">
            <v>nl</v>
          </cell>
          <cell r="C445" t="str">
            <v>Netherlands</v>
          </cell>
        </row>
        <row r="446">
          <cell r="A446" t="str">
            <v>at Austria</v>
          </cell>
          <cell r="B446" t="str">
            <v>at</v>
          </cell>
          <cell r="C446" t="str">
            <v>Austria</v>
          </cell>
          <cell r="E446">
            <v>4</v>
          </cell>
          <cell r="F446">
            <v>1</v>
          </cell>
          <cell r="G446">
            <v>1</v>
          </cell>
          <cell r="H446">
            <v>2</v>
          </cell>
          <cell r="I446">
            <v>2</v>
          </cell>
          <cell r="J446">
            <v>3</v>
          </cell>
          <cell r="K446">
            <v>4</v>
          </cell>
          <cell r="L446">
            <v>4</v>
          </cell>
          <cell r="M446">
            <v>5</v>
          </cell>
          <cell r="N446">
            <v>12</v>
          </cell>
          <cell r="O446">
            <v>14</v>
          </cell>
          <cell r="P446">
            <v>14</v>
          </cell>
          <cell r="Q446">
            <v>17</v>
          </cell>
          <cell r="R446">
            <v>19</v>
          </cell>
          <cell r="S446">
            <v>19</v>
          </cell>
        </row>
        <row r="447">
          <cell r="A447" t="str">
            <v>pl Poland</v>
          </cell>
          <cell r="B447" t="str">
            <v>pl</v>
          </cell>
          <cell r="C447" t="str">
            <v>Poland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3</v>
          </cell>
          <cell r="P447">
            <v>3</v>
          </cell>
          <cell r="Q447">
            <v>6</v>
          </cell>
          <cell r="R447">
            <v>7</v>
          </cell>
          <cell r="S447">
            <v>8</v>
          </cell>
        </row>
        <row r="448">
          <cell r="A448" t="str">
            <v>pt Portugal</v>
          </cell>
          <cell r="B448" t="str">
            <v>pt</v>
          </cell>
          <cell r="C448" t="str">
            <v>Portugal</v>
          </cell>
          <cell r="E448">
            <v>3</v>
          </cell>
          <cell r="F448">
            <v>4</v>
          </cell>
          <cell r="G448">
            <v>4</v>
          </cell>
          <cell r="H448">
            <v>4</v>
          </cell>
          <cell r="I448">
            <v>37</v>
          </cell>
          <cell r="J448">
            <v>37</v>
          </cell>
          <cell r="K448">
            <v>42</v>
          </cell>
          <cell r="L448">
            <v>45</v>
          </cell>
          <cell r="M448">
            <v>51</v>
          </cell>
          <cell r="N448">
            <v>70</v>
          </cell>
          <cell r="O448">
            <v>49</v>
          </cell>
          <cell r="P448">
            <v>64</v>
          </cell>
          <cell r="Q448">
            <v>84</v>
          </cell>
          <cell r="R448">
            <v>78</v>
          </cell>
          <cell r="S448">
            <v>78</v>
          </cell>
        </row>
        <row r="449">
          <cell r="A449" t="str">
            <v>si Slovenia</v>
          </cell>
          <cell r="B449" t="str">
            <v>si</v>
          </cell>
          <cell r="C449" t="str">
            <v>Slovenia</v>
          </cell>
        </row>
        <row r="450">
          <cell r="A450" t="str">
            <v>sk Slovakia</v>
          </cell>
          <cell r="B450" t="str">
            <v>sk</v>
          </cell>
          <cell r="C450" t="str">
            <v>Slovakia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9</v>
          </cell>
          <cell r="Q450">
            <v>2</v>
          </cell>
          <cell r="R450">
            <v>1</v>
          </cell>
          <cell r="S450">
            <v>5</v>
          </cell>
        </row>
        <row r="451">
          <cell r="A451" t="str">
            <v>fi Finland</v>
          </cell>
          <cell r="B451" t="str">
            <v>fi</v>
          </cell>
          <cell r="C451" t="str">
            <v>Finland</v>
          </cell>
        </row>
        <row r="452">
          <cell r="A452" t="str">
            <v>se Sweden</v>
          </cell>
          <cell r="B452" t="str">
            <v>se</v>
          </cell>
          <cell r="C452" t="str">
            <v>Sweden</v>
          </cell>
        </row>
        <row r="453">
          <cell r="A453" t="str">
            <v>uk United Kingdom</v>
          </cell>
          <cell r="B453" t="str">
            <v>uk</v>
          </cell>
          <cell r="C453" t="str">
            <v>United Kingdom</v>
          </cell>
          <cell r="E453">
            <v>1</v>
          </cell>
          <cell r="F453">
            <v>1</v>
          </cell>
          <cell r="G453">
            <v>1</v>
          </cell>
          <cell r="H453">
            <v>1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</v>
          </cell>
          <cell r="N453">
            <v>1</v>
          </cell>
          <cell r="O453">
            <v>1</v>
          </cell>
          <cell r="P453">
            <v>1</v>
          </cell>
          <cell r="Q453">
            <v>1</v>
          </cell>
          <cell r="R453">
            <v>1</v>
          </cell>
          <cell r="S453">
            <v>1</v>
          </cell>
        </row>
        <row r="454">
          <cell r="A454" t="str">
            <v>bg Bulgaria</v>
          </cell>
          <cell r="B454" t="str">
            <v>bg</v>
          </cell>
          <cell r="C454" t="str">
            <v>Bulgaria</v>
          </cell>
        </row>
        <row r="455">
          <cell r="A455" t="str">
            <v>ro Romania</v>
          </cell>
          <cell r="B455" t="str">
            <v>ro</v>
          </cell>
          <cell r="C455" t="str">
            <v>Romania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8</v>
          </cell>
          <cell r="O455">
            <v>7</v>
          </cell>
          <cell r="P455">
            <v>5</v>
          </cell>
          <cell r="Q455">
            <v>17</v>
          </cell>
          <cell r="R455">
            <v>18</v>
          </cell>
          <cell r="S455">
            <v>80</v>
          </cell>
        </row>
        <row r="456">
          <cell r="A456" t="str">
            <v>tr Turkey</v>
          </cell>
          <cell r="B456" t="str">
            <v>tr</v>
          </cell>
          <cell r="C456" t="str">
            <v>Turkey</v>
          </cell>
          <cell r="E456">
            <v>433</v>
          </cell>
          <cell r="F456">
            <v>435</v>
          </cell>
          <cell r="G456">
            <v>449</v>
          </cell>
          <cell r="H456">
            <v>467</v>
          </cell>
          <cell r="I456">
            <v>483</v>
          </cell>
          <cell r="J456">
            <v>511</v>
          </cell>
          <cell r="K456">
            <v>543</v>
          </cell>
          <cell r="L456">
            <v>602</v>
          </cell>
          <cell r="M456">
            <v>656</v>
          </cell>
          <cell r="N456">
            <v>688</v>
          </cell>
          <cell r="O456">
            <v>684</v>
          </cell>
          <cell r="P456">
            <v>764</v>
          </cell>
          <cell r="Q456">
            <v>820</v>
          </cell>
          <cell r="R456">
            <v>860</v>
          </cell>
          <cell r="S456">
            <v>891</v>
          </cell>
        </row>
        <row r="457">
          <cell r="A457" t="str">
            <v>is Iceland</v>
          </cell>
          <cell r="B457" t="str">
            <v>is</v>
          </cell>
          <cell r="C457" t="str">
            <v>Iceland</v>
          </cell>
          <cell r="E457">
            <v>1039</v>
          </cell>
          <cell r="F457">
            <v>997</v>
          </cell>
          <cell r="G457">
            <v>998</v>
          </cell>
          <cell r="H457">
            <v>1019</v>
          </cell>
          <cell r="I457">
            <v>980</v>
          </cell>
          <cell r="J457">
            <v>986</v>
          </cell>
          <cell r="K457">
            <v>1205</v>
          </cell>
          <cell r="L457">
            <v>1233</v>
          </cell>
          <cell r="M457">
            <v>1330</v>
          </cell>
          <cell r="N457">
            <v>1670</v>
          </cell>
          <cell r="O457">
            <v>1758</v>
          </cell>
          <cell r="P457">
            <v>1884</v>
          </cell>
          <cell r="Q457">
            <v>1861</v>
          </cell>
          <cell r="R457">
            <v>1846</v>
          </cell>
          <cell r="S457">
            <v>1904</v>
          </cell>
        </row>
        <row r="458">
          <cell r="A458" t="str">
            <v>no Norway</v>
          </cell>
          <cell r="B458" t="str">
            <v>no</v>
          </cell>
          <cell r="C458" t="str">
            <v>Norway</v>
          </cell>
        </row>
        <row r="513">
          <cell r="B513" t="str">
            <v>product</v>
          </cell>
          <cell r="C513">
            <v>5510</v>
          </cell>
        </row>
        <row r="514">
          <cell r="C514" t="str">
            <v>Hydro Power</v>
          </cell>
        </row>
        <row r="515">
          <cell r="B515" t="str">
            <v>indic_en</v>
          </cell>
          <cell r="C515">
            <v>100900</v>
          </cell>
        </row>
        <row r="516">
          <cell r="C516" t="str">
            <v>Gross inland consumption</v>
          </cell>
        </row>
        <row r="517">
          <cell r="B517" t="str">
            <v>unit</v>
          </cell>
          <cell r="C517" t="str">
            <v>1000toe</v>
          </cell>
        </row>
        <row r="518">
          <cell r="C518" t="str">
            <v>Thousands tons of oil equivalent (TOE)</v>
          </cell>
        </row>
        <row r="520">
          <cell r="D520" t="str">
            <v>time</v>
          </cell>
          <cell r="E520" t="str">
            <v>1990a00</v>
          </cell>
          <cell r="F520" t="str">
            <v>1991a00</v>
          </cell>
          <cell r="G520" t="str">
            <v>1992a00</v>
          </cell>
          <cell r="H520" t="str">
            <v>1993a00</v>
          </cell>
          <cell r="I520" t="str">
            <v>1994a00</v>
          </cell>
          <cell r="J520" t="str">
            <v>1995a00</v>
          </cell>
          <cell r="K520" t="str">
            <v>1996a00</v>
          </cell>
          <cell r="L520" t="str">
            <v>1997a00</v>
          </cell>
          <cell r="M520" t="str">
            <v>1998a00</v>
          </cell>
          <cell r="N520" t="str">
            <v>1999a00</v>
          </cell>
          <cell r="O520" t="str">
            <v>2000a00</v>
          </cell>
          <cell r="P520" t="str">
            <v>2001a00</v>
          </cell>
          <cell r="Q520" t="str">
            <v>2002a00</v>
          </cell>
          <cell r="R520" t="str">
            <v>2003a00</v>
          </cell>
          <cell r="S520" t="str">
            <v>2004a00</v>
          </cell>
        </row>
        <row r="522">
          <cell r="B522" t="str">
            <v>geo</v>
          </cell>
        </row>
        <row r="523">
          <cell r="A523" t="str">
            <v>EU-25 EU-25</v>
          </cell>
          <cell r="B523" t="str">
            <v>EU-25</v>
          </cell>
          <cell r="C523" t="str">
            <v>EU-25</v>
          </cell>
          <cell r="E523">
            <v>23366</v>
          </cell>
          <cell r="F523">
            <v>23948</v>
          </cell>
          <cell r="G523">
            <v>25539</v>
          </cell>
          <cell r="H523">
            <v>25987</v>
          </cell>
          <cell r="I523">
            <v>26814</v>
          </cell>
          <cell r="J523">
            <v>26292</v>
          </cell>
          <cell r="K523">
            <v>26042</v>
          </cell>
          <cell r="L523">
            <v>26839</v>
          </cell>
          <cell r="M523">
            <v>27673</v>
          </cell>
          <cell r="N523">
            <v>27525</v>
          </cell>
          <cell r="O523">
            <v>28999</v>
          </cell>
          <cell r="P523">
            <v>30610</v>
          </cell>
          <cell r="Q523">
            <v>25561</v>
          </cell>
          <cell r="R523">
            <v>24934</v>
          </cell>
          <cell r="S523">
            <v>26129</v>
          </cell>
        </row>
        <row r="524">
          <cell r="A524" t="str">
            <v>EU-15 EU-15</v>
          </cell>
          <cell r="B524" t="str">
            <v>EU-15</v>
          </cell>
          <cell r="C524" t="str">
            <v>EU-15</v>
          </cell>
          <cell r="E524">
            <v>22273</v>
          </cell>
          <cell r="F524">
            <v>22972</v>
          </cell>
          <cell r="G524">
            <v>24570</v>
          </cell>
          <cell r="H524">
            <v>24888</v>
          </cell>
          <cell r="I524">
            <v>25540</v>
          </cell>
          <cell r="J524">
            <v>24953</v>
          </cell>
          <cell r="K524">
            <v>24815</v>
          </cell>
          <cell r="L524">
            <v>25604</v>
          </cell>
          <cell r="M524">
            <v>26267</v>
          </cell>
          <cell r="N524">
            <v>26195</v>
          </cell>
          <cell r="O524">
            <v>27645</v>
          </cell>
          <cell r="P524">
            <v>29194</v>
          </cell>
          <cell r="Q524">
            <v>24145</v>
          </cell>
          <cell r="R524">
            <v>23879</v>
          </cell>
          <cell r="S524">
            <v>24748</v>
          </cell>
        </row>
        <row r="525">
          <cell r="A525" t="str">
            <v>EU-10 EU-10</v>
          </cell>
          <cell r="B525" t="str">
            <v>EU-10</v>
          </cell>
          <cell r="C525" t="str">
            <v>EU-10</v>
          </cell>
          <cell r="E525">
            <v>1093</v>
          </cell>
          <cell r="F525">
            <v>976</v>
          </cell>
          <cell r="G525">
            <v>969</v>
          </cell>
          <cell r="H525">
            <v>1099</v>
          </cell>
          <cell r="I525">
            <v>1274</v>
          </cell>
          <cell r="J525">
            <v>1339</v>
          </cell>
          <cell r="K525">
            <v>1227</v>
          </cell>
          <cell r="L525">
            <v>1235</v>
          </cell>
          <cell r="M525">
            <v>1406</v>
          </cell>
          <cell r="N525">
            <v>1330</v>
          </cell>
          <cell r="O525">
            <v>1354</v>
          </cell>
          <cell r="P525">
            <v>1416</v>
          </cell>
          <cell r="Q525">
            <v>1416</v>
          </cell>
          <cell r="R525">
            <v>1055</v>
          </cell>
          <cell r="S525">
            <v>1381</v>
          </cell>
        </row>
        <row r="526">
          <cell r="A526" t="str">
            <v>be Belgium</v>
          </cell>
          <cell r="B526" t="str">
            <v>be</v>
          </cell>
          <cell r="C526" t="str">
            <v>Belgium</v>
          </cell>
          <cell r="E526">
            <v>23</v>
          </cell>
          <cell r="F526">
            <v>20</v>
          </cell>
          <cell r="G526">
            <v>29</v>
          </cell>
          <cell r="H526">
            <v>22</v>
          </cell>
          <cell r="I526">
            <v>30</v>
          </cell>
          <cell r="J526">
            <v>29</v>
          </cell>
          <cell r="K526">
            <v>21</v>
          </cell>
          <cell r="L526">
            <v>26</v>
          </cell>
          <cell r="M526">
            <v>33</v>
          </cell>
          <cell r="N526">
            <v>29</v>
          </cell>
          <cell r="O526">
            <v>39</v>
          </cell>
          <cell r="P526">
            <v>38</v>
          </cell>
          <cell r="Q526">
            <v>31</v>
          </cell>
          <cell r="R526">
            <v>21</v>
          </cell>
          <cell r="S526">
            <v>27</v>
          </cell>
        </row>
        <row r="527">
          <cell r="A527" t="str">
            <v>cz Czech Republic</v>
          </cell>
          <cell r="B527" t="str">
            <v>cz</v>
          </cell>
          <cell r="C527" t="str">
            <v>Czech Republic</v>
          </cell>
          <cell r="E527">
            <v>100</v>
          </cell>
          <cell r="F527">
            <v>94</v>
          </cell>
          <cell r="G527">
            <v>121</v>
          </cell>
          <cell r="H527">
            <v>118</v>
          </cell>
          <cell r="I527">
            <v>126</v>
          </cell>
          <cell r="J527">
            <v>172</v>
          </cell>
          <cell r="K527">
            <v>169</v>
          </cell>
          <cell r="L527">
            <v>146</v>
          </cell>
          <cell r="M527">
            <v>120</v>
          </cell>
          <cell r="N527">
            <v>144</v>
          </cell>
          <cell r="O527">
            <v>151</v>
          </cell>
          <cell r="P527">
            <v>177</v>
          </cell>
          <cell r="Q527">
            <v>214</v>
          </cell>
          <cell r="R527">
            <v>119</v>
          </cell>
          <cell r="S527">
            <v>174</v>
          </cell>
        </row>
        <row r="528">
          <cell r="A528" t="str">
            <v>dk Denmark</v>
          </cell>
          <cell r="B528" t="str">
            <v>dk</v>
          </cell>
          <cell r="C528" t="str">
            <v>Denmark</v>
          </cell>
          <cell r="E528">
            <v>2</v>
          </cell>
          <cell r="F528">
            <v>2</v>
          </cell>
          <cell r="G528">
            <v>2</v>
          </cell>
          <cell r="H528">
            <v>2</v>
          </cell>
          <cell r="I528">
            <v>3</v>
          </cell>
          <cell r="J528">
            <v>3</v>
          </cell>
          <cell r="K528">
            <v>2</v>
          </cell>
          <cell r="L528">
            <v>2</v>
          </cell>
          <cell r="M528">
            <v>2</v>
          </cell>
          <cell r="N528">
            <v>3</v>
          </cell>
          <cell r="O528">
            <v>2</v>
          </cell>
          <cell r="P528">
            <v>2</v>
          </cell>
          <cell r="Q528">
            <v>3</v>
          </cell>
          <cell r="R528">
            <v>2</v>
          </cell>
          <cell r="S528">
            <v>2</v>
          </cell>
        </row>
        <row r="529">
          <cell r="A529" t="str">
            <v>de Germany (including ex-GDR from 1991)</v>
          </cell>
          <cell r="B529" t="str">
            <v>de</v>
          </cell>
          <cell r="C529" t="str">
            <v>Germany (including ex-GDR from 1991)</v>
          </cell>
          <cell r="E529">
            <v>1385</v>
          </cell>
          <cell r="F529">
            <v>1242</v>
          </cell>
          <cell r="G529">
            <v>1470</v>
          </cell>
          <cell r="H529">
            <v>1473</v>
          </cell>
          <cell r="I529">
            <v>1591</v>
          </cell>
          <cell r="J529">
            <v>1698</v>
          </cell>
          <cell r="K529">
            <v>1718</v>
          </cell>
          <cell r="L529">
            <v>1492</v>
          </cell>
          <cell r="M529">
            <v>1511</v>
          </cell>
          <cell r="N529">
            <v>1689</v>
          </cell>
          <cell r="O529">
            <v>1995</v>
          </cell>
          <cell r="P529">
            <v>1955</v>
          </cell>
          <cell r="Q529">
            <v>1988</v>
          </cell>
          <cell r="R529">
            <v>1656</v>
          </cell>
          <cell r="S529">
            <v>1812</v>
          </cell>
        </row>
        <row r="530">
          <cell r="A530" t="str">
            <v>ee Estonia</v>
          </cell>
          <cell r="B530" t="str">
            <v>ee</v>
          </cell>
          <cell r="C530" t="str">
            <v>Estonia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</v>
          </cell>
          <cell r="R530">
            <v>1</v>
          </cell>
          <cell r="S530">
            <v>2</v>
          </cell>
        </row>
        <row r="531">
          <cell r="A531" t="str">
            <v>gr Greece</v>
          </cell>
          <cell r="B531" t="str">
            <v>gr</v>
          </cell>
          <cell r="C531" t="str">
            <v>Greece</v>
          </cell>
          <cell r="E531">
            <v>152</v>
          </cell>
          <cell r="F531">
            <v>266</v>
          </cell>
          <cell r="G531">
            <v>189</v>
          </cell>
          <cell r="H531">
            <v>196</v>
          </cell>
          <cell r="I531">
            <v>223</v>
          </cell>
          <cell r="J531">
            <v>303</v>
          </cell>
          <cell r="K531">
            <v>374</v>
          </cell>
          <cell r="L531">
            <v>334</v>
          </cell>
          <cell r="M531">
            <v>320</v>
          </cell>
          <cell r="N531">
            <v>416</v>
          </cell>
          <cell r="O531">
            <v>318</v>
          </cell>
          <cell r="P531">
            <v>180</v>
          </cell>
          <cell r="Q531">
            <v>241</v>
          </cell>
          <cell r="R531">
            <v>410</v>
          </cell>
          <cell r="S531">
            <v>402</v>
          </cell>
        </row>
        <row r="532">
          <cell r="A532" t="str">
            <v>es Spain</v>
          </cell>
          <cell r="B532" t="str">
            <v>es</v>
          </cell>
          <cell r="C532" t="str">
            <v>Spain</v>
          </cell>
          <cell r="E532">
            <v>2184</v>
          </cell>
          <cell r="F532">
            <v>2346</v>
          </cell>
          <cell r="G532">
            <v>1619</v>
          </cell>
          <cell r="H532">
            <v>2086</v>
          </cell>
          <cell r="I532">
            <v>2408</v>
          </cell>
          <cell r="J532">
            <v>1987</v>
          </cell>
          <cell r="K532">
            <v>3393</v>
          </cell>
          <cell r="L532">
            <v>2989</v>
          </cell>
          <cell r="M532">
            <v>2924</v>
          </cell>
          <cell r="N532">
            <v>1966</v>
          </cell>
          <cell r="O532">
            <v>2534</v>
          </cell>
          <cell r="P532">
            <v>3527</v>
          </cell>
          <cell r="Q532">
            <v>1981</v>
          </cell>
          <cell r="R532">
            <v>3530</v>
          </cell>
          <cell r="S532">
            <v>2713</v>
          </cell>
        </row>
        <row r="533">
          <cell r="A533" t="str">
            <v>fr France</v>
          </cell>
          <cell r="B533" t="str">
            <v>fr</v>
          </cell>
          <cell r="C533" t="str">
            <v>France</v>
          </cell>
          <cell r="E533">
            <v>4635</v>
          </cell>
          <cell r="F533">
            <v>4938</v>
          </cell>
          <cell r="G533">
            <v>5983</v>
          </cell>
          <cell r="H533">
            <v>5632</v>
          </cell>
          <cell r="I533">
            <v>6828</v>
          </cell>
          <cell r="J533">
            <v>6322</v>
          </cell>
          <cell r="K533">
            <v>5649</v>
          </cell>
          <cell r="L533">
            <v>5538</v>
          </cell>
          <cell r="M533">
            <v>5388</v>
          </cell>
          <cell r="N533">
            <v>6271</v>
          </cell>
          <cell r="O533">
            <v>5823</v>
          </cell>
          <cell r="P533">
            <v>6460</v>
          </cell>
          <cell r="Q533">
            <v>5257</v>
          </cell>
          <cell r="R533">
            <v>5134</v>
          </cell>
          <cell r="S533">
            <v>5179</v>
          </cell>
        </row>
        <row r="534">
          <cell r="A534" t="str">
            <v>ie Ireland</v>
          </cell>
          <cell r="B534" t="str">
            <v>ie</v>
          </cell>
          <cell r="C534" t="str">
            <v>Ireland</v>
          </cell>
          <cell r="E534">
            <v>60</v>
          </cell>
          <cell r="F534">
            <v>64</v>
          </cell>
          <cell r="G534">
            <v>70</v>
          </cell>
          <cell r="H534">
            <v>66</v>
          </cell>
          <cell r="I534">
            <v>79</v>
          </cell>
          <cell r="J534">
            <v>61</v>
          </cell>
          <cell r="K534">
            <v>62</v>
          </cell>
          <cell r="L534">
            <v>58</v>
          </cell>
          <cell r="M534">
            <v>79</v>
          </cell>
          <cell r="N534">
            <v>73</v>
          </cell>
          <cell r="O534">
            <v>73</v>
          </cell>
          <cell r="P534">
            <v>51</v>
          </cell>
          <cell r="Q534">
            <v>78</v>
          </cell>
          <cell r="R534">
            <v>51</v>
          </cell>
          <cell r="S534">
            <v>54</v>
          </cell>
        </row>
        <row r="535">
          <cell r="A535" t="str">
            <v>it Italy</v>
          </cell>
          <cell r="B535" t="str">
            <v>it</v>
          </cell>
          <cell r="C535" t="str">
            <v>Italy</v>
          </cell>
          <cell r="E535">
            <v>2719</v>
          </cell>
          <cell r="F535">
            <v>3632</v>
          </cell>
          <cell r="G535">
            <v>3628</v>
          </cell>
          <cell r="H535">
            <v>3562</v>
          </cell>
          <cell r="I535">
            <v>3840</v>
          </cell>
          <cell r="J535">
            <v>3249</v>
          </cell>
          <cell r="K535">
            <v>3615</v>
          </cell>
          <cell r="L535">
            <v>3577</v>
          </cell>
          <cell r="M535">
            <v>3544</v>
          </cell>
          <cell r="N535">
            <v>3901</v>
          </cell>
          <cell r="O535">
            <v>3812</v>
          </cell>
          <cell r="P535">
            <v>4025</v>
          </cell>
          <cell r="Q535">
            <v>3398</v>
          </cell>
          <cell r="R535">
            <v>3176</v>
          </cell>
          <cell r="S535">
            <v>3671</v>
          </cell>
        </row>
        <row r="536">
          <cell r="A536" t="str">
            <v>cy Cyprus</v>
          </cell>
          <cell r="B536" t="str">
            <v>cy</v>
          </cell>
          <cell r="C536" t="str">
            <v>Cyprus</v>
          </cell>
        </row>
        <row r="537">
          <cell r="A537" t="str">
            <v>lv Latvia</v>
          </cell>
          <cell r="B537" t="str">
            <v>lv</v>
          </cell>
          <cell r="C537" t="str">
            <v>Latvia</v>
          </cell>
          <cell r="E537">
            <v>387</v>
          </cell>
          <cell r="F537">
            <v>282</v>
          </cell>
          <cell r="G537">
            <v>217</v>
          </cell>
          <cell r="H537">
            <v>247</v>
          </cell>
          <cell r="I537">
            <v>284</v>
          </cell>
          <cell r="J537">
            <v>253</v>
          </cell>
          <cell r="K537">
            <v>160</v>
          </cell>
          <cell r="L537">
            <v>254</v>
          </cell>
          <cell r="M537">
            <v>371</v>
          </cell>
          <cell r="N537">
            <v>237</v>
          </cell>
          <cell r="O537">
            <v>242</v>
          </cell>
          <cell r="P537">
            <v>244</v>
          </cell>
          <cell r="Q537">
            <v>212</v>
          </cell>
          <cell r="R537">
            <v>195</v>
          </cell>
          <cell r="S537">
            <v>267</v>
          </cell>
        </row>
        <row r="538">
          <cell r="A538" t="str">
            <v>lt Lithuania</v>
          </cell>
          <cell r="B538" t="str">
            <v>lt</v>
          </cell>
          <cell r="C538" t="str">
            <v>Lithuania</v>
          </cell>
          <cell r="E538">
            <v>36</v>
          </cell>
          <cell r="F538">
            <v>29</v>
          </cell>
          <cell r="G538">
            <v>27</v>
          </cell>
          <cell r="H538">
            <v>34</v>
          </cell>
          <cell r="I538">
            <v>39</v>
          </cell>
          <cell r="J538">
            <v>32</v>
          </cell>
          <cell r="K538">
            <v>28</v>
          </cell>
          <cell r="L538">
            <v>25</v>
          </cell>
          <cell r="M538">
            <v>36</v>
          </cell>
          <cell r="N538">
            <v>36</v>
          </cell>
          <cell r="O538">
            <v>29</v>
          </cell>
          <cell r="P538">
            <v>28</v>
          </cell>
          <cell r="Q538">
            <v>30</v>
          </cell>
          <cell r="R538">
            <v>28</v>
          </cell>
          <cell r="S538">
            <v>36</v>
          </cell>
        </row>
        <row r="539">
          <cell r="A539" t="str">
            <v>lu Luxembourg (Grand-Duché)</v>
          </cell>
          <cell r="B539" t="str">
            <v>lu</v>
          </cell>
          <cell r="C539" t="str">
            <v>Luxembourg (Grand-Duché)</v>
          </cell>
          <cell r="E539">
            <v>6</v>
          </cell>
          <cell r="F539">
            <v>5</v>
          </cell>
          <cell r="G539">
            <v>6</v>
          </cell>
          <cell r="H539">
            <v>6</v>
          </cell>
          <cell r="I539">
            <v>10</v>
          </cell>
          <cell r="J539">
            <v>7</v>
          </cell>
          <cell r="K539">
            <v>5</v>
          </cell>
          <cell r="L539">
            <v>7</v>
          </cell>
          <cell r="M539">
            <v>10</v>
          </cell>
          <cell r="N539">
            <v>8</v>
          </cell>
          <cell r="O539">
            <v>10</v>
          </cell>
          <cell r="P539">
            <v>2</v>
          </cell>
          <cell r="Q539">
            <v>10</v>
          </cell>
          <cell r="R539">
            <v>7</v>
          </cell>
          <cell r="S539">
            <v>9</v>
          </cell>
        </row>
        <row r="540">
          <cell r="A540" t="str">
            <v>hu Hungary</v>
          </cell>
          <cell r="B540" t="str">
            <v>hu</v>
          </cell>
          <cell r="C540" t="str">
            <v>Hungary</v>
          </cell>
          <cell r="E540">
            <v>15</v>
          </cell>
          <cell r="F540">
            <v>17</v>
          </cell>
          <cell r="G540">
            <v>14</v>
          </cell>
          <cell r="H540">
            <v>14</v>
          </cell>
          <cell r="I540">
            <v>14</v>
          </cell>
          <cell r="J540">
            <v>14</v>
          </cell>
          <cell r="K540">
            <v>18</v>
          </cell>
          <cell r="L540">
            <v>19</v>
          </cell>
          <cell r="M540">
            <v>13</v>
          </cell>
          <cell r="N540">
            <v>16</v>
          </cell>
          <cell r="O540">
            <v>15</v>
          </cell>
          <cell r="P540">
            <v>16</v>
          </cell>
          <cell r="Q540">
            <v>17</v>
          </cell>
          <cell r="R540">
            <v>15</v>
          </cell>
          <cell r="S540">
            <v>18</v>
          </cell>
        </row>
        <row r="541">
          <cell r="A541" t="str">
            <v>mt Malta</v>
          </cell>
          <cell r="B541" t="str">
            <v>mt</v>
          </cell>
          <cell r="C541" t="str">
            <v>Malta</v>
          </cell>
        </row>
        <row r="542">
          <cell r="A542" t="str">
            <v>nl Netherlands</v>
          </cell>
          <cell r="B542" t="str">
            <v>nl</v>
          </cell>
          <cell r="C542" t="str">
            <v>Netherlands</v>
          </cell>
          <cell r="E542">
            <v>7</v>
          </cell>
          <cell r="F542">
            <v>9</v>
          </cell>
          <cell r="G542">
            <v>10</v>
          </cell>
          <cell r="H542">
            <v>8</v>
          </cell>
          <cell r="I542">
            <v>9</v>
          </cell>
          <cell r="J542">
            <v>8</v>
          </cell>
          <cell r="K542">
            <v>7</v>
          </cell>
          <cell r="L542">
            <v>8</v>
          </cell>
          <cell r="M542">
            <v>9</v>
          </cell>
          <cell r="N542">
            <v>8</v>
          </cell>
          <cell r="O542">
            <v>12</v>
          </cell>
          <cell r="P542">
            <v>10</v>
          </cell>
          <cell r="Q542">
            <v>9</v>
          </cell>
          <cell r="R542">
            <v>6</v>
          </cell>
          <cell r="S542">
            <v>8</v>
          </cell>
        </row>
        <row r="543">
          <cell r="A543" t="str">
            <v>at Austria</v>
          </cell>
          <cell r="B543" t="str">
            <v>at</v>
          </cell>
          <cell r="C543" t="str">
            <v>Austria</v>
          </cell>
          <cell r="E543">
            <v>2709</v>
          </cell>
          <cell r="F543">
            <v>2704</v>
          </cell>
          <cell r="G543">
            <v>2996</v>
          </cell>
          <cell r="H543">
            <v>3156</v>
          </cell>
          <cell r="I543">
            <v>3070</v>
          </cell>
          <cell r="J543">
            <v>3187</v>
          </cell>
          <cell r="K543">
            <v>2942</v>
          </cell>
          <cell r="L543">
            <v>3104</v>
          </cell>
          <cell r="M543">
            <v>3196</v>
          </cell>
          <cell r="N543">
            <v>3482</v>
          </cell>
          <cell r="O543">
            <v>3598</v>
          </cell>
          <cell r="P543">
            <v>3455</v>
          </cell>
          <cell r="Q543">
            <v>3433</v>
          </cell>
          <cell r="R543">
            <v>2827</v>
          </cell>
          <cell r="S543">
            <v>3132</v>
          </cell>
        </row>
        <row r="544">
          <cell r="A544" t="str">
            <v>pl Poland</v>
          </cell>
          <cell r="B544" t="str">
            <v>pl</v>
          </cell>
          <cell r="C544" t="str">
            <v>Poland</v>
          </cell>
          <cell r="E544">
            <v>139</v>
          </cell>
          <cell r="F544">
            <v>123</v>
          </cell>
          <cell r="G544">
            <v>130</v>
          </cell>
          <cell r="H544">
            <v>128</v>
          </cell>
          <cell r="I544">
            <v>149</v>
          </cell>
          <cell r="J544">
            <v>162</v>
          </cell>
          <cell r="K544">
            <v>166</v>
          </cell>
          <cell r="L544">
            <v>169</v>
          </cell>
          <cell r="M544">
            <v>199</v>
          </cell>
          <cell r="N544">
            <v>185</v>
          </cell>
          <cell r="O544">
            <v>181</v>
          </cell>
          <cell r="P544">
            <v>200</v>
          </cell>
          <cell r="Q544">
            <v>196</v>
          </cell>
          <cell r="R544">
            <v>144</v>
          </cell>
          <cell r="S544">
            <v>179</v>
          </cell>
        </row>
        <row r="545">
          <cell r="A545" t="str">
            <v>pt Portugal</v>
          </cell>
          <cell r="B545" t="str">
            <v>pt</v>
          </cell>
          <cell r="C545" t="str">
            <v>Portugal</v>
          </cell>
          <cell r="E545">
            <v>787</v>
          </cell>
          <cell r="F545">
            <v>778</v>
          </cell>
          <cell r="G545">
            <v>399</v>
          </cell>
          <cell r="H545">
            <v>734</v>
          </cell>
          <cell r="I545">
            <v>916</v>
          </cell>
          <cell r="J545">
            <v>717</v>
          </cell>
          <cell r="K545">
            <v>1269</v>
          </cell>
          <cell r="L545">
            <v>1127</v>
          </cell>
          <cell r="M545">
            <v>1116</v>
          </cell>
          <cell r="N545">
            <v>625</v>
          </cell>
          <cell r="O545">
            <v>974</v>
          </cell>
          <cell r="P545">
            <v>1207</v>
          </cell>
          <cell r="Q545">
            <v>671</v>
          </cell>
          <cell r="R545">
            <v>1352</v>
          </cell>
          <cell r="S545">
            <v>849</v>
          </cell>
        </row>
        <row r="546">
          <cell r="A546" t="str">
            <v>si Slovenia</v>
          </cell>
          <cell r="B546" t="str">
            <v>si</v>
          </cell>
          <cell r="C546" t="str">
            <v>Slovenia</v>
          </cell>
          <cell r="E546">
            <v>254</v>
          </cell>
          <cell r="F546">
            <v>310</v>
          </cell>
          <cell r="G546">
            <v>293</v>
          </cell>
          <cell r="H546">
            <v>260</v>
          </cell>
          <cell r="I546">
            <v>292</v>
          </cell>
          <cell r="J546">
            <v>279</v>
          </cell>
          <cell r="K546">
            <v>316</v>
          </cell>
          <cell r="L546">
            <v>266</v>
          </cell>
          <cell r="M546">
            <v>297</v>
          </cell>
          <cell r="N546">
            <v>322</v>
          </cell>
          <cell r="O546">
            <v>330</v>
          </cell>
          <cell r="P546">
            <v>326</v>
          </cell>
          <cell r="Q546">
            <v>293</v>
          </cell>
          <cell r="R546">
            <v>254</v>
          </cell>
          <cell r="S546">
            <v>352</v>
          </cell>
        </row>
        <row r="547">
          <cell r="A547" t="str">
            <v>sk Slovakia</v>
          </cell>
          <cell r="B547" t="str">
            <v>sk</v>
          </cell>
          <cell r="C547" t="str">
            <v>Slovakia</v>
          </cell>
          <cell r="E547">
            <v>162</v>
          </cell>
          <cell r="F547">
            <v>121</v>
          </cell>
          <cell r="G547">
            <v>167</v>
          </cell>
          <cell r="H547">
            <v>298</v>
          </cell>
          <cell r="I547">
            <v>370</v>
          </cell>
          <cell r="J547">
            <v>427</v>
          </cell>
          <cell r="K547">
            <v>370</v>
          </cell>
          <cell r="L547">
            <v>356</v>
          </cell>
          <cell r="M547">
            <v>370</v>
          </cell>
          <cell r="N547">
            <v>390</v>
          </cell>
          <cell r="O547">
            <v>406</v>
          </cell>
          <cell r="P547">
            <v>424</v>
          </cell>
          <cell r="Q547">
            <v>453</v>
          </cell>
          <cell r="R547">
            <v>299</v>
          </cell>
          <cell r="S547">
            <v>353</v>
          </cell>
        </row>
        <row r="548">
          <cell r="A548" t="str">
            <v>fi Finland</v>
          </cell>
          <cell r="B548" t="str">
            <v>fi</v>
          </cell>
          <cell r="C548" t="str">
            <v>Finland</v>
          </cell>
          <cell r="E548">
            <v>934</v>
          </cell>
          <cell r="F548">
            <v>1135</v>
          </cell>
          <cell r="G548">
            <v>1301</v>
          </cell>
          <cell r="H548">
            <v>1158</v>
          </cell>
          <cell r="I548">
            <v>1013</v>
          </cell>
          <cell r="J548">
            <v>1110</v>
          </cell>
          <cell r="K548">
            <v>1020</v>
          </cell>
          <cell r="L548">
            <v>1053</v>
          </cell>
          <cell r="M548">
            <v>1294</v>
          </cell>
          <cell r="N548">
            <v>1099</v>
          </cell>
          <cell r="O548">
            <v>1261</v>
          </cell>
          <cell r="P548">
            <v>1135</v>
          </cell>
          <cell r="Q548">
            <v>927</v>
          </cell>
          <cell r="R548">
            <v>825</v>
          </cell>
          <cell r="S548">
            <v>1296</v>
          </cell>
        </row>
        <row r="549">
          <cell r="A549" t="str">
            <v>se Sweden</v>
          </cell>
          <cell r="B549" t="str">
            <v>se</v>
          </cell>
          <cell r="C549" t="str">
            <v>Sweden</v>
          </cell>
          <cell r="E549">
            <v>6234</v>
          </cell>
          <cell r="F549">
            <v>5437</v>
          </cell>
          <cell r="G549">
            <v>6394</v>
          </cell>
          <cell r="H549">
            <v>6419</v>
          </cell>
          <cell r="I549">
            <v>5082</v>
          </cell>
          <cell r="J549">
            <v>5856</v>
          </cell>
          <cell r="K549">
            <v>4449</v>
          </cell>
          <cell r="L549">
            <v>5934</v>
          </cell>
          <cell r="M549">
            <v>6391</v>
          </cell>
          <cell r="N549">
            <v>6164</v>
          </cell>
          <cell r="O549">
            <v>6757</v>
          </cell>
          <cell r="P549">
            <v>6798</v>
          </cell>
          <cell r="Q549">
            <v>5706</v>
          </cell>
          <cell r="R549">
            <v>4604</v>
          </cell>
          <cell r="S549">
            <v>5170</v>
          </cell>
        </row>
        <row r="550">
          <cell r="A550" t="str">
            <v>uk United Kingdom</v>
          </cell>
          <cell r="B550" t="str">
            <v>uk</v>
          </cell>
          <cell r="C550" t="str">
            <v>United Kingdom</v>
          </cell>
          <cell r="E550">
            <v>436</v>
          </cell>
          <cell r="F550">
            <v>394</v>
          </cell>
          <cell r="G550">
            <v>474</v>
          </cell>
          <cell r="H550">
            <v>368</v>
          </cell>
          <cell r="I550">
            <v>438</v>
          </cell>
          <cell r="J550">
            <v>416</v>
          </cell>
          <cell r="K550">
            <v>289</v>
          </cell>
          <cell r="L550">
            <v>355</v>
          </cell>
          <cell r="M550">
            <v>450</v>
          </cell>
          <cell r="N550">
            <v>461</v>
          </cell>
          <cell r="O550">
            <v>437</v>
          </cell>
          <cell r="P550">
            <v>349</v>
          </cell>
          <cell r="Q550">
            <v>412</v>
          </cell>
          <cell r="R550">
            <v>278</v>
          </cell>
          <cell r="S550">
            <v>424</v>
          </cell>
        </row>
        <row r="551">
          <cell r="A551" t="str">
            <v>bg Bulgaria</v>
          </cell>
          <cell r="B551" t="str">
            <v>bg</v>
          </cell>
          <cell r="C551" t="str">
            <v>Bulgaria</v>
          </cell>
          <cell r="E551">
            <v>161</v>
          </cell>
          <cell r="F551">
            <v>210</v>
          </cell>
          <cell r="G551">
            <v>177</v>
          </cell>
          <cell r="H551">
            <v>96</v>
          </cell>
          <cell r="I551">
            <v>70</v>
          </cell>
          <cell r="J551">
            <v>151</v>
          </cell>
          <cell r="K551">
            <v>232</v>
          </cell>
          <cell r="L551">
            <v>238</v>
          </cell>
          <cell r="M551">
            <v>266</v>
          </cell>
          <cell r="N551">
            <v>237</v>
          </cell>
          <cell r="O551">
            <v>230</v>
          </cell>
          <cell r="P551">
            <v>149</v>
          </cell>
          <cell r="Q551">
            <v>189</v>
          </cell>
          <cell r="R551">
            <v>260</v>
          </cell>
          <cell r="S551">
            <v>272</v>
          </cell>
        </row>
        <row r="552">
          <cell r="A552" t="str">
            <v>ro Romania</v>
          </cell>
          <cell r="B552" t="str">
            <v>ro</v>
          </cell>
          <cell r="C552" t="str">
            <v>Romania</v>
          </cell>
          <cell r="E552">
            <v>1460</v>
          </cell>
          <cell r="F552">
            <v>1225</v>
          </cell>
          <cell r="G552">
            <v>1006</v>
          </cell>
          <cell r="H552">
            <v>1098</v>
          </cell>
          <cell r="I552">
            <v>1122</v>
          </cell>
          <cell r="J552">
            <v>1435</v>
          </cell>
          <cell r="K552">
            <v>1355</v>
          </cell>
          <cell r="L552">
            <v>1506</v>
          </cell>
          <cell r="M552">
            <v>1623</v>
          </cell>
          <cell r="N552">
            <v>1573</v>
          </cell>
          <cell r="O552">
            <v>1271</v>
          </cell>
          <cell r="P552">
            <v>1283</v>
          </cell>
          <cell r="Q552">
            <v>1380</v>
          </cell>
          <cell r="R552">
            <v>1140</v>
          </cell>
          <cell r="S552">
            <v>1420</v>
          </cell>
        </row>
        <row r="553">
          <cell r="A553" t="str">
            <v>tr Turkey</v>
          </cell>
          <cell r="B553" t="str">
            <v>tr</v>
          </cell>
          <cell r="C553" t="str">
            <v>Turkey</v>
          </cell>
          <cell r="E553">
            <v>1990</v>
          </cell>
          <cell r="F553">
            <v>1950</v>
          </cell>
          <cell r="G553">
            <v>2284</v>
          </cell>
          <cell r="H553">
            <v>2919</v>
          </cell>
          <cell r="I553">
            <v>2630</v>
          </cell>
          <cell r="J553">
            <v>3056</v>
          </cell>
          <cell r="K553">
            <v>3480</v>
          </cell>
          <cell r="L553">
            <v>3424</v>
          </cell>
          <cell r="M553">
            <v>3631</v>
          </cell>
          <cell r="N553">
            <v>2982</v>
          </cell>
          <cell r="O553">
            <v>2655</v>
          </cell>
          <cell r="P553">
            <v>2064</v>
          </cell>
          <cell r="Q553">
            <v>2896</v>
          </cell>
          <cell r="R553">
            <v>3038</v>
          </cell>
          <cell r="S553">
            <v>3963</v>
          </cell>
        </row>
        <row r="554">
          <cell r="A554" t="str">
            <v>is Iceland</v>
          </cell>
          <cell r="B554" t="str">
            <v>is</v>
          </cell>
          <cell r="C554" t="str">
            <v>Iceland</v>
          </cell>
          <cell r="E554">
            <v>361</v>
          </cell>
          <cell r="F554">
            <v>361</v>
          </cell>
          <cell r="G554">
            <v>371</v>
          </cell>
          <cell r="H554">
            <v>384</v>
          </cell>
          <cell r="I554">
            <v>388</v>
          </cell>
          <cell r="J554">
            <v>403</v>
          </cell>
          <cell r="K554">
            <v>410</v>
          </cell>
          <cell r="L554">
            <v>448</v>
          </cell>
          <cell r="M554">
            <v>483</v>
          </cell>
          <cell r="N554">
            <v>520</v>
          </cell>
          <cell r="O554">
            <v>547</v>
          </cell>
          <cell r="P554">
            <v>566</v>
          </cell>
          <cell r="Q554">
            <v>600</v>
          </cell>
          <cell r="R554">
            <v>609</v>
          </cell>
          <cell r="S554">
            <v>613</v>
          </cell>
        </row>
        <row r="560">
          <cell r="A560" t="str">
            <v>product 5520</v>
          </cell>
          <cell r="B560" t="str">
            <v>product</v>
          </cell>
          <cell r="C560">
            <v>5520</v>
          </cell>
        </row>
        <row r="561">
          <cell r="A561" t="str">
            <v xml:space="preserve"> Wind Energy</v>
          </cell>
          <cell r="C561" t="str">
            <v>Wind Energy</v>
          </cell>
        </row>
        <row r="562">
          <cell r="A562" t="str">
            <v>indic_en 100900</v>
          </cell>
          <cell r="B562" t="str">
            <v>indic_en</v>
          </cell>
          <cell r="C562">
            <v>100900</v>
          </cell>
        </row>
        <row r="563">
          <cell r="A563" t="str">
            <v xml:space="preserve"> Gross inland consumption</v>
          </cell>
          <cell r="C563" t="str">
            <v>Gross inland consumption</v>
          </cell>
        </row>
        <row r="564">
          <cell r="A564" t="str">
            <v>unit 1000toe</v>
          </cell>
          <cell r="B564" t="str">
            <v>unit</v>
          </cell>
          <cell r="C564" t="str">
            <v>1000toe</v>
          </cell>
        </row>
        <row r="565">
          <cell r="A565" t="str">
            <v xml:space="preserve"> Thousands tons of oil equivalent (TOE)</v>
          </cell>
          <cell r="C565" t="str">
            <v>Thousands tons of oil equivalent (TOE)</v>
          </cell>
        </row>
        <row r="566">
          <cell r="A566" t="str">
            <v xml:space="preserve"> </v>
          </cell>
        </row>
        <row r="567">
          <cell r="A567" t="str">
            <v xml:space="preserve"> </v>
          </cell>
          <cell r="D567" t="str">
            <v>time</v>
          </cell>
          <cell r="E567" t="str">
            <v>1990a00</v>
          </cell>
          <cell r="F567" t="str">
            <v>1991a00</v>
          </cell>
          <cell r="G567" t="str">
            <v>1992a00</v>
          </cell>
          <cell r="H567" t="str">
            <v>1993a00</v>
          </cell>
          <cell r="I567" t="str">
            <v>1994a00</v>
          </cell>
          <cell r="J567" t="str">
            <v>1995a00</v>
          </cell>
          <cell r="K567" t="str">
            <v>1996a00</v>
          </cell>
          <cell r="L567" t="str">
            <v>1997a00</v>
          </cell>
          <cell r="M567" t="str">
            <v>1998a00</v>
          </cell>
          <cell r="N567" t="str">
            <v>1999a00</v>
          </cell>
          <cell r="O567" t="str">
            <v>2000a00</v>
          </cell>
          <cell r="P567" t="str">
            <v>2001a00</v>
          </cell>
          <cell r="Q567" t="str">
            <v>2002a00</v>
          </cell>
          <cell r="R567" t="str">
            <v>2003a00</v>
          </cell>
          <cell r="S567" t="str">
            <v>2004a00</v>
          </cell>
        </row>
        <row r="568">
          <cell r="A568" t="str">
            <v xml:space="preserve"> </v>
          </cell>
        </row>
        <row r="569">
          <cell r="A569" t="str">
            <v xml:space="preserve">geo </v>
          </cell>
          <cell r="B569" t="str">
            <v>geo</v>
          </cell>
        </row>
        <row r="570">
          <cell r="A570" t="str">
            <v>EU-25 EU-25</v>
          </cell>
          <cell r="B570" t="str">
            <v>EU-25</v>
          </cell>
          <cell r="C570" t="str">
            <v>EU-25</v>
          </cell>
          <cell r="E570">
            <v>67</v>
          </cell>
          <cell r="F570">
            <v>94</v>
          </cell>
          <cell r="G570">
            <v>134</v>
          </cell>
          <cell r="H570">
            <v>202</v>
          </cell>
          <cell r="I570">
            <v>301</v>
          </cell>
          <cell r="J570">
            <v>349</v>
          </cell>
          <cell r="K570">
            <v>418</v>
          </cell>
          <cell r="L570">
            <v>630</v>
          </cell>
          <cell r="M570">
            <v>1038</v>
          </cell>
          <cell r="N570">
            <v>1220</v>
          </cell>
          <cell r="O570">
            <v>1911</v>
          </cell>
          <cell r="P570">
            <v>2318</v>
          </cell>
          <cell r="Q570">
            <v>3068</v>
          </cell>
          <cell r="R570">
            <v>3814</v>
          </cell>
          <cell r="S570">
            <v>5031</v>
          </cell>
        </row>
        <row r="571">
          <cell r="A571" t="str">
            <v>EU-15 EU-15</v>
          </cell>
          <cell r="B571" t="str">
            <v>EU-15</v>
          </cell>
          <cell r="C571" t="str">
            <v>EU-15</v>
          </cell>
          <cell r="E571">
            <v>67</v>
          </cell>
          <cell r="F571">
            <v>94</v>
          </cell>
          <cell r="G571">
            <v>134</v>
          </cell>
          <cell r="H571">
            <v>202</v>
          </cell>
          <cell r="I571">
            <v>301</v>
          </cell>
          <cell r="J571">
            <v>349</v>
          </cell>
          <cell r="K571">
            <v>418</v>
          </cell>
          <cell r="L571">
            <v>630</v>
          </cell>
          <cell r="M571">
            <v>1038</v>
          </cell>
          <cell r="N571">
            <v>1220</v>
          </cell>
          <cell r="O571">
            <v>1911</v>
          </cell>
          <cell r="P571">
            <v>2317</v>
          </cell>
          <cell r="Q571">
            <v>3062</v>
          </cell>
          <cell r="R571">
            <v>3798</v>
          </cell>
          <cell r="S571">
            <v>5013</v>
          </cell>
        </row>
        <row r="572">
          <cell r="A572" t="str">
            <v>EU-10 EU-10</v>
          </cell>
          <cell r="B572" t="str">
            <v>EU-10</v>
          </cell>
          <cell r="C572" t="str">
            <v>EU-10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1</v>
          </cell>
          <cell r="Q572">
            <v>6</v>
          </cell>
          <cell r="R572">
            <v>16</v>
          </cell>
          <cell r="S572">
            <v>18</v>
          </cell>
        </row>
        <row r="573">
          <cell r="A573" t="str">
            <v>be Belgium</v>
          </cell>
          <cell r="B573" t="str">
            <v>be</v>
          </cell>
          <cell r="C573" t="str">
            <v>Belgium</v>
          </cell>
          <cell r="E573">
            <v>1</v>
          </cell>
          <cell r="F573">
            <v>1</v>
          </cell>
          <cell r="G573">
            <v>1</v>
          </cell>
          <cell r="H573">
            <v>1</v>
          </cell>
          <cell r="I573">
            <v>1</v>
          </cell>
          <cell r="J573">
            <v>1</v>
          </cell>
          <cell r="K573">
            <v>1</v>
          </cell>
          <cell r="L573">
            <v>1</v>
          </cell>
          <cell r="M573">
            <v>1</v>
          </cell>
          <cell r="N573">
            <v>1</v>
          </cell>
          <cell r="O573">
            <v>1</v>
          </cell>
          <cell r="P573">
            <v>3</v>
          </cell>
          <cell r="Q573">
            <v>5</v>
          </cell>
          <cell r="R573">
            <v>8</v>
          </cell>
          <cell r="S573">
            <v>11</v>
          </cell>
        </row>
        <row r="574">
          <cell r="A574" t="str">
            <v>cz Czech Republic</v>
          </cell>
          <cell r="B574" t="str">
            <v>cz</v>
          </cell>
          <cell r="C574" t="str">
            <v>Czech Republic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1</v>
          </cell>
        </row>
        <row r="575">
          <cell r="A575" t="str">
            <v>dk Denmark</v>
          </cell>
          <cell r="B575" t="str">
            <v>dk</v>
          </cell>
          <cell r="C575" t="str">
            <v>Denmark</v>
          </cell>
          <cell r="E575">
            <v>52</v>
          </cell>
          <cell r="F575">
            <v>64</v>
          </cell>
          <cell r="G575">
            <v>79</v>
          </cell>
          <cell r="H575">
            <v>89</v>
          </cell>
          <cell r="I575">
            <v>98</v>
          </cell>
          <cell r="J575">
            <v>101</v>
          </cell>
          <cell r="K575">
            <v>106</v>
          </cell>
          <cell r="L575">
            <v>166</v>
          </cell>
          <cell r="M575">
            <v>242</v>
          </cell>
          <cell r="N575">
            <v>260</v>
          </cell>
          <cell r="O575">
            <v>365</v>
          </cell>
          <cell r="P575">
            <v>370</v>
          </cell>
          <cell r="Q575">
            <v>419</v>
          </cell>
          <cell r="R575">
            <v>478</v>
          </cell>
          <cell r="S575">
            <v>566</v>
          </cell>
        </row>
        <row r="576">
          <cell r="A576" t="str">
            <v>de Germany (including ex-GDR from 1991)</v>
          </cell>
          <cell r="B576" t="str">
            <v>de</v>
          </cell>
          <cell r="C576" t="str">
            <v>Germany (including ex-GDR from 1991)</v>
          </cell>
          <cell r="E576">
            <v>6</v>
          </cell>
          <cell r="F576">
            <v>18</v>
          </cell>
          <cell r="G576">
            <v>25</v>
          </cell>
          <cell r="H576">
            <v>58</v>
          </cell>
          <cell r="I576">
            <v>123</v>
          </cell>
          <cell r="J576">
            <v>147</v>
          </cell>
          <cell r="K576">
            <v>179</v>
          </cell>
          <cell r="L576">
            <v>261</v>
          </cell>
          <cell r="M576">
            <v>395</v>
          </cell>
          <cell r="N576">
            <v>475</v>
          </cell>
          <cell r="O576">
            <v>804</v>
          </cell>
          <cell r="P576">
            <v>899</v>
          </cell>
          <cell r="Q576">
            <v>1363</v>
          </cell>
          <cell r="R576">
            <v>1622</v>
          </cell>
          <cell r="S576">
            <v>2173</v>
          </cell>
        </row>
        <row r="577">
          <cell r="A577" t="str">
            <v>ee Estonia</v>
          </cell>
          <cell r="B577" t="str">
            <v>ee</v>
          </cell>
          <cell r="C577" t="str">
            <v>Estonia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1</v>
          </cell>
        </row>
        <row r="578">
          <cell r="A578" t="str">
            <v>gr Greece</v>
          </cell>
          <cell r="B578" t="str">
            <v>gr</v>
          </cell>
          <cell r="C578" t="str">
            <v>Greece</v>
          </cell>
          <cell r="E578">
            <v>0</v>
          </cell>
          <cell r="F578">
            <v>0</v>
          </cell>
          <cell r="G578">
            <v>1</v>
          </cell>
          <cell r="H578">
            <v>4</v>
          </cell>
          <cell r="I578">
            <v>3</v>
          </cell>
          <cell r="J578">
            <v>3</v>
          </cell>
          <cell r="K578">
            <v>3</v>
          </cell>
          <cell r="L578">
            <v>3</v>
          </cell>
          <cell r="M578">
            <v>6</v>
          </cell>
          <cell r="N578">
            <v>14</v>
          </cell>
          <cell r="O578">
            <v>39</v>
          </cell>
          <cell r="P578">
            <v>65</v>
          </cell>
          <cell r="Q578">
            <v>56</v>
          </cell>
          <cell r="R578">
            <v>88</v>
          </cell>
          <cell r="S578">
            <v>96</v>
          </cell>
        </row>
        <row r="579">
          <cell r="A579" t="str">
            <v>es Spain</v>
          </cell>
          <cell r="B579" t="str">
            <v>es</v>
          </cell>
          <cell r="C579" t="str">
            <v>Spain</v>
          </cell>
          <cell r="E579">
            <v>1</v>
          </cell>
          <cell r="F579">
            <v>1</v>
          </cell>
          <cell r="G579">
            <v>9</v>
          </cell>
          <cell r="H579">
            <v>10</v>
          </cell>
          <cell r="I579">
            <v>15</v>
          </cell>
          <cell r="J579">
            <v>23</v>
          </cell>
          <cell r="K579">
            <v>29</v>
          </cell>
          <cell r="L579">
            <v>62</v>
          </cell>
          <cell r="M579">
            <v>185</v>
          </cell>
          <cell r="N579">
            <v>236</v>
          </cell>
          <cell r="O579">
            <v>406</v>
          </cell>
          <cell r="P579">
            <v>599</v>
          </cell>
          <cell r="Q579">
            <v>748</v>
          </cell>
          <cell r="R579">
            <v>1038</v>
          </cell>
          <cell r="S579">
            <v>1341</v>
          </cell>
        </row>
        <row r="580">
          <cell r="A580" t="str">
            <v>fr France</v>
          </cell>
          <cell r="B580" t="str">
            <v>fr</v>
          </cell>
          <cell r="C580" t="str">
            <v>France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1</v>
          </cell>
          <cell r="L580">
            <v>1</v>
          </cell>
          <cell r="M580">
            <v>2</v>
          </cell>
          <cell r="N580">
            <v>3</v>
          </cell>
          <cell r="O580">
            <v>7</v>
          </cell>
          <cell r="P580">
            <v>11</v>
          </cell>
          <cell r="Q580">
            <v>23</v>
          </cell>
          <cell r="R580">
            <v>34</v>
          </cell>
          <cell r="S580">
            <v>49</v>
          </cell>
        </row>
        <row r="581">
          <cell r="A581" t="str">
            <v>ie Ireland</v>
          </cell>
          <cell r="B581" t="str">
            <v>ie</v>
          </cell>
          <cell r="C581" t="str">
            <v>Ireland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2</v>
          </cell>
          <cell r="J581">
            <v>1</v>
          </cell>
          <cell r="K581">
            <v>1</v>
          </cell>
          <cell r="L581">
            <v>4</v>
          </cell>
          <cell r="M581">
            <v>15</v>
          </cell>
          <cell r="N581">
            <v>16</v>
          </cell>
          <cell r="O581">
            <v>21</v>
          </cell>
          <cell r="P581">
            <v>29</v>
          </cell>
          <cell r="Q581">
            <v>33</v>
          </cell>
          <cell r="R581">
            <v>39</v>
          </cell>
          <cell r="S581">
            <v>56</v>
          </cell>
        </row>
        <row r="582">
          <cell r="A582" t="str">
            <v>it Italy</v>
          </cell>
          <cell r="B582" t="str">
            <v>it</v>
          </cell>
          <cell r="C582" t="str">
            <v>Italy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1</v>
          </cell>
          <cell r="J582">
            <v>1</v>
          </cell>
          <cell r="K582">
            <v>3</v>
          </cell>
          <cell r="L582">
            <v>10</v>
          </cell>
          <cell r="M582">
            <v>20</v>
          </cell>
          <cell r="N582">
            <v>35</v>
          </cell>
          <cell r="O582">
            <v>48</v>
          </cell>
          <cell r="P582">
            <v>101</v>
          </cell>
          <cell r="Q582">
            <v>121</v>
          </cell>
          <cell r="R582">
            <v>125</v>
          </cell>
          <cell r="S582">
            <v>159</v>
          </cell>
        </row>
        <row r="583">
          <cell r="A583" t="str">
            <v>cy Cyprus</v>
          </cell>
          <cell r="B583" t="str">
            <v>cy</v>
          </cell>
          <cell r="C583" t="str">
            <v>Cyprus</v>
          </cell>
        </row>
        <row r="584">
          <cell r="A584" t="str">
            <v>lv Latvia</v>
          </cell>
          <cell r="B584" t="str">
            <v>lv</v>
          </cell>
          <cell r="C584" t="str">
            <v>Latvia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1</v>
          </cell>
          <cell r="R584">
            <v>4</v>
          </cell>
          <cell r="S584">
            <v>4</v>
          </cell>
        </row>
        <row r="585">
          <cell r="A585" t="str">
            <v>lt Lithuania</v>
          </cell>
          <cell r="B585" t="str">
            <v>lt</v>
          </cell>
          <cell r="C585" t="str">
            <v>Lithuania</v>
          </cell>
        </row>
        <row r="586">
          <cell r="A586" t="str">
            <v>lu Luxembourg (Grand-Duché)</v>
          </cell>
          <cell r="B586" t="str">
            <v>lu</v>
          </cell>
          <cell r="C586" t="str">
            <v>Luxembourg (Grand-Duché)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1</v>
          </cell>
          <cell r="N586">
            <v>2</v>
          </cell>
          <cell r="O586">
            <v>2</v>
          </cell>
          <cell r="P586">
            <v>2</v>
          </cell>
          <cell r="Q586">
            <v>2</v>
          </cell>
          <cell r="R586">
            <v>2</v>
          </cell>
          <cell r="S586">
            <v>3</v>
          </cell>
        </row>
        <row r="587">
          <cell r="A587" t="str">
            <v>hu Hungary</v>
          </cell>
          <cell r="B587" t="str">
            <v>hu</v>
          </cell>
          <cell r="C587" t="str">
            <v>Hungary</v>
          </cell>
        </row>
        <row r="588">
          <cell r="A588" t="str">
            <v>nl Netherlands</v>
          </cell>
          <cell r="B588" t="str">
            <v>nl</v>
          </cell>
          <cell r="C588" t="str">
            <v>Netherlands</v>
          </cell>
          <cell r="E588">
            <v>5</v>
          </cell>
          <cell r="F588">
            <v>8</v>
          </cell>
          <cell r="G588">
            <v>13</v>
          </cell>
          <cell r="H588">
            <v>15</v>
          </cell>
          <cell r="I588">
            <v>20</v>
          </cell>
          <cell r="J588">
            <v>27</v>
          </cell>
          <cell r="K588">
            <v>38</v>
          </cell>
          <cell r="L588">
            <v>41</v>
          </cell>
          <cell r="M588">
            <v>55</v>
          </cell>
          <cell r="N588">
            <v>55</v>
          </cell>
          <cell r="O588">
            <v>71</v>
          </cell>
          <cell r="P588">
            <v>71</v>
          </cell>
          <cell r="Q588">
            <v>78</v>
          </cell>
          <cell r="R588">
            <v>114</v>
          </cell>
          <cell r="S588">
            <v>161</v>
          </cell>
        </row>
        <row r="589">
          <cell r="A589" t="str">
            <v>at Austria</v>
          </cell>
          <cell r="B589" t="str">
            <v>at</v>
          </cell>
          <cell r="C589" t="str">
            <v>Austria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2</v>
          </cell>
          <cell r="M589">
            <v>4</v>
          </cell>
          <cell r="N589">
            <v>4</v>
          </cell>
          <cell r="O589">
            <v>6</v>
          </cell>
          <cell r="P589">
            <v>15</v>
          </cell>
          <cell r="Q589">
            <v>17</v>
          </cell>
          <cell r="R589">
            <v>31</v>
          </cell>
          <cell r="S589">
            <v>79</v>
          </cell>
        </row>
        <row r="590">
          <cell r="A590" t="str">
            <v>pl Poland</v>
          </cell>
          <cell r="B590" t="str">
            <v>pl</v>
          </cell>
          <cell r="C590" t="str">
            <v>Poland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1</v>
          </cell>
          <cell r="Q590">
            <v>5</v>
          </cell>
          <cell r="R590">
            <v>11</v>
          </cell>
          <cell r="S590">
            <v>12</v>
          </cell>
        </row>
        <row r="591">
          <cell r="A591" t="str">
            <v>pt Portugal</v>
          </cell>
          <cell r="B591" t="str">
            <v>pt</v>
          </cell>
          <cell r="C591" t="str">
            <v>Portugal</v>
          </cell>
          <cell r="E591">
            <v>0</v>
          </cell>
          <cell r="F591">
            <v>0</v>
          </cell>
          <cell r="G591">
            <v>0</v>
          </cell>
          <cell r="H591">
            <v>1</v>
          </cell>
          <cell r="I591">
            <v>1</v>
          </cell>
          <cell r="J591">
            <v>1</v>
          </cell>
          <cell r="K591">
            <v>2</v>
          </cell>
          <cell r="L591">
            <v>3</v>
          </cell>
          <cell r="M591">
            <v>8</v>
          </cell>
          <cell r="N591">
            <v>11</v>
          </cell>
          <cell r="O591">
            <v>14</v>
          </cell>
          <cell r="P591">
            <v>22</v>
          </cell>
          <cell r="Q591">
            <v>31</v>
          </cell>
          <cell r="R591">
            <v>43</v>
          </cell>
          <cell r="S591">
            <v>70</v>
          </cell>
        </row>
        <row r="592">
          <cell r="A592" t="str">
            <v>si Slovenia</v>
          </cell>
          <cell r="B592" t="str">
            <v>si</v>
          </cell>
          <cell r="C592" t="str">
            <v>Slovenia</v>
          </cell>
        </row>
        <row r="593">
          <cell r="A593" t="str">
            <v>sk Slovakia</v>
          </cell>
          <cell r="B593" t="str">
            <v>sk</v>
          </cell>
          <cell r="C593" t="str">
            <v>Slovakia</v>
          </cell>
        </row>
        <row r="594">
          <cell r="A594" t="str">
            <v>fi Finland</v>
          </cell>
          <cell r="B594" t="str">
            <v>fi</v>
          </cell>
          <cell r="C594" t="str">
            <v>Finland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1</v>
          </cell>
          <cell r="J594">
            <v>1</v>
          </cell>
          <cell r="K594">
            <v>1</v>
          </cell>
          <cell r="L594">
            <v>1</v>
          </cell>
          <cell r="M594">
            <v>2</v>
          </cell>
          <cell r="N594">
            <v>4</v>
          </cell>
          <cell r="O594">
            <v>7</v>
          </cell>
          <cell r="P594">
            <v>6</v>
          </cell>
          <cell r="Q594">
            <v>6</v>
          </cell>
          <cell r="R594">
            <v>8</v>
          </cell>
          <cell r="S594">
            <v>10</v>
          </cell>
        </row>
        <row r="595">
          <cell r="A595" t="str">
            <v>se Sweden</v>
          </cell>
          <cell r="B595" t="str">
            <v>se</v>
          </cell>
          <cell r="C595" t="str">
            <v>Sweden</v>
          </cell>
          <cell r="E595">
            <v>1</v>
          </cell>
          <cell r="F595">
            <v>1</v>
          </cell>
          <cell r="G595">
            <v>3</v>
          </cell>
          <cell r="H595">
            <v>4</v>
          </cell>
          <cell r="I595">
            <v>6</v>
          </cell>
          <cell r="J595">
            <v>9</v>
          </cell>
          <cell r="K595">
            <v>12</v>
          </cell>
          <cell r="L595">
            <v>18</v>
          </cell>
          <cell r="M595">
            <v>27</v>
          </cell>
          <cell r="N595">
            <v>31</v>
          </cell>
          <cell r="O595">
            <v>39</v>
          </cell>
          <cell r="P595">
            <v>41</v>
          </cell>
          <cell r="Q595">
            <v>52</v>
          </cell>
          <cell r="R595">
            <v>58</v>
          </cell>
          <cell r="S595">
            <v>73</v>
          </cell>
        </row>
        <row r="596">
          <cell r="A596" t="str">
            <v>uk United Kingdom</v>
          </cell>
          <cell r="B596" t="str">
            <v>uk</v>
          </cell>
          <cell r="C596" t="str">
            <v>United Kingdom</v>
          </cell>
          <cell r="E596">
            <v>1</v>
          </cell>
          <cell r="F596">
            <v>1</v>
          </cell>
          <cell r="G596">
            <v>3</v>
          </cell>
          <cell r="H596">
            <v>19</v>
          </cell>
          <cell r="I596">
            <v>30</v>
          </cell>
          <cell r="J596">
            <v>34</v>
          </cell>
          <cell r="K596">
            <v>42</v>
          </cell>
          <cell r="L596">
            <v>57</v>
          </cell>
          <cell r="M596">
            <v>75</v>
          </cell>
          <cell r="N596">
            <v>73</v>
          </cell>
          <cell r="O596">
            <v>81</v>
          </cell>
          <cell r="P596">
            <v>83</v>
          </cell>
          <cell r="Q596">
            <v>108</v>
          </cell>
          <cell r="R596">
            <v>110</v>
          </cell>
          <cell r="S596">
            <v>166</v>
          </cell>
        </row>
        <row r="597">
          <cell r="A597" t="str">
            <v>bg Bulgaria</v>
          </cell>
          <cell r="B597" t="str">
            <v>bg</v>
          </cell>
          <cell r="C597" t="str">
            <v>Bulgaria</v>
          </cell>
        </row>
        <row r="598">
          <cell r="A598" t="str">
            <v>ro Romania</v>
          </cell>
          <cell r="B598" t="str">
            <v>ro</v>
          </cell>
          <cell r="C598" t="str">
            <v>Romania</v>
          </cell>
        </row>
        <row r="599">
          <cell r="A599" t="str">
            <v>tr Turkey</v>
          </cell>
          <cell r="B599" t="str">
            <v>tr</v>
          </cell>
          <cell r="C599" t="str">
            <v>Turkey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</v>
          </cell>
          <cell r="O599">
            <v>3</v>
          </cell>
          <cell r="P599">
            <v>5</v>
          </cell>
          <cell r="Q599">
            <v>4</v>
          </cell>
          <cell r="R599">
            <v>5</v>
          </cell>
          <cell r="S599">
            <v>5</v>
          </cell>
        </row>
        <row r="600">
          <cell r="A600" t="str">
            <v>is Iceland</v>
          </cell>
          <cell r="B600" t="str">
            <v>is</v>
          </cell>
          <cell r="C600" t="str">
            <v>Iceland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 t="str">
            <v>no Norway</v>
          </cell>
          <cell r="B601" t="str">
            <v>no</v>
          </cell>
          <cell r="C601" t="str">
            <v>Norway</v>
          </cell>
          <cell r="E601">
            <v>0</v>
          </cell>
          <cell r="F601">
            <v>0</v>
          </cell>
          <cell r="G601">
            <v>0</v>
          </cell>
          <cell r="H601">
            <v>1</v>
          </cell>
          <cell r="I601">
            <v>1</v>
          </cell>
          <cell r="J601">
            <v>1</v>
          </cell>
          <cell r="K601">
            <v>1</v>
          </cell>
          <cell r="L601">
            <v>1</v>
          </cell>
          <cell r="M601">
            <v>1</v>
          </cell>
          <cell r="N601">
            <v>2</v>
          </cell>
          <cell r="O601">
            <v>3</v>
          </cell>
          <cell r="P601">
            <v>2</v>
          </cell>
          <cell r="Q601">
            <v>6</v>
          </cell>
          <cell r="R601">
            <v>19</v>
          </cell>
          <cell r="S601">
            <v>22</v>
          </cell>
        </row>
        <row r="657">
          <cell r="B657" t="str">
            <v>indic_en</v>
          </cell>
          <cell r="C657">
            <v>100900</v>
          </cell>
        </row>
        <row r="658">
          <cell r="C658" t="str">
            <v>Gross inland consumption</v>
          </cell>
        </row>
        <row r="659">
          <cell r="B659" t="str">
            <v>unit</v>
          </cell>
          <cell r="C659" t="str">
            <v>1000toe</v>
          </cell>
        </row>
        <row r="660">
          <cell r="C660" t="str">
            <v>Thousands tons of oil equivalent (TOE)</v>
          </cell>
        </row>
        <row r="661">
          <cell r="B661" t="str">
            <v>product</v>
          </cell>
          <cell r="C661">
            <v>5545</v>
          </cell>
        </row>
        <row r="662">
          <cell r="C662" t="str">
            <v>Biofuels</v>
          </cell>
        </row>
        <row r="664">
          <cell r="D664" t="str">
            <v>time</v>
          </cell>
          <cell r="E664" t="str">
            <v>1990a00</v>
          </cell>
          <cell r="F664" t="str">
            <v>1991a00</v>
          </cell>
          <cell r="G664" t="str">
            <v>1992a00</v>
          </cell>
          <cell r="H664" t="str">
            <v>1993a00</v>
          </cell>
          <cell r="I664" t="str">
            <v>1994a00</v>
          </cell>
          <cell r="J664" t="str">
            <v>1995a00</v>
          </cell>
          <cell r="K664" t="str">
            <v>1996a00</v>
          </cell>
          <cell r="L664" t="str">
            <v>1997a00</v>
          </cell>
          <cell r="M664" t="str">
            <v>1998a00</v>
          </cell>
          <cell r="N664" t="str">
            <v>1999a00</v>
          </cell>
          <cell r="O664" t="str">
            <v>2000a00</v>
          </cell>
          <cell r="P664" t="str">
            <v>2001a00</v>
          </cell>
          <cell r="Q664" t="str">
            <v>2002a00</v>
          </cell>
          <cell r="R664" t="str">
            <v>2003a00</v>
          </cell>
          <cell r="S664" t="str">
            <v>2004a00</v>
          </cell>
        </row>
        <row r="666">
          <cell r="B666" t="str">
            <v>geo</v>
          </cell>
        </row>
        <row r="667">
          <cell r="A667" t="str">
            <v>eu25 European Union (25 countries)</v>
          </cell>
          <cell r="B667" t="str">
            <v>eu25</v>
          </cell>
          <cell r="C667" t="str">
            <v>European Union (25 countries)</v>
          </cell>
          <cell r="E667">
            <v>6</v>
          </cell>
          <cell r="F667">
            <v>7</v>
          </cell>
          <cell r="G667">
            <v>16</v>
          </cell>
          <cell r="H667">
            <v>43</v>
          </cell>
          <cell r="I667">
            <v>121</v>
          </cell>
          <cell r="J667">
            <v>206</v>
          </cell>
          <cell r="K667">
            <v>301</v>
          </cell>
          <cell r="L667">
            <v>407</v>
          </cell>
          <cell r="M667">
            <v>375</v>
          </cell>
          <cell r="N667">
            <v>411</v>
          </cell>
          <cell r="O667">
            <v>633</v>
          </cell>
          <cell r="P667">
            <v>763</v>
          </cell>
          <cell r="Q667">
            <v>991</v>
          </cell>
          <cell r="R667">
            <v>1326</v>
          </cell>
          <cell r="S667">
            <v>1928</v>
          </cell>
        </row>
        <row r="668">
          <cell r="A668" t="str">
            <v>eu15 European Union (15 countries)</v>
          </cell>
          <cell r="B668" t="str">
            <v>eu15</v>
          </cell>
          <cell r="C668" t="str">
            <v>European Union (15 countries)</v>
          </cell>
          <cell r="E668">
            <v>6</v>
          </cell>
          <cell r="F668">
            <v>7</v>
          </cell>
          <cell r="G668">
            <v>16</v>
          </cell>
          <cell r="H668">
            <v>43</v>
          </cell>
          <cell r="I668">
            <v>121</v>
          </cell>
          <cell r="J668">
            <v>196</v>
          </cell>
          <cell r="K668">
            <v>286</v>
          </cell>
          <cell r="L668">
            <v>385</v>
          </cell>
          <cell r="M668">
            <v>362</v>
          </cell>
          <cell r="N668">
            <v>411</v>
          </cell>
          <cell r="O668">
            <v>633</v>
          </cell>
          <cell r="P668">
            <v>724</v>
          </cell>
          <cell r="Q668">
            <v>989</v>
          </cell>
          <cell r="R668">
            <v>1289</v>
          </cell>
          <cell r="S668">
            <v>1878</v>
          </cell>
        </row>
        <row r="669">
          <cell r="A669" t="str">
            <v>nms10 New Member States (CZ, EE, CY, LV, LT, HU, MT, PL, SI, SK)</v>
          </cell>
          <cell r="B669" t="str">
            <v>nms10</v>
          </cell>
          <cell r="C669" t="str">
            <v>New Member States (CZ, EE, CY, LV, LT, HU, MT, PL, SI, SK)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10</v>
          </cell>
          <cell r="K669">
            <v>15</v>
          </cell>
          <cell r="L669">
            <v>23</v>
          </cell>
          <cell r="M669">
            <v>13</v>
          </cell>
          <cell r="N669">
            <v>0</v>
          </cell>
          <cell r="O669">
            <v>0</v>
          </cell>
          <cell r="P669">
            <v>38</v>
          </cell>
          <cell r="Q669">
            <v>2</v>
          </cell>
          <cell r="R669">
            <v>37</v>
          </cell>
          <cell r="S669">
            <v>50</v>
          </cell>
        </row>
        <row r="670">
          <cell r="A670" t="str">
            <v>be Belgium</v>
          </cell>
          <cell r="B670" t="str">
            <v>be</v>
          </cell>
          <cell r="C670" t="str">
            <v>Belgium</v>
          </cell>
          <cell r="E670">
            <v>0</v>
          </cell>
          <cell r="F670">
            <v>0</v>
          </cell>
          <cell r="G670">
            <v>0</v>
          </cell>
          <cell r="H670">
            <v>2</v>
          </cell>
          <cell r="I670">
            <v>6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 t="str">
            <v>cz Czech Republic</v>
          </cell>
          <cell r="B671" t="str">
            <v>cz</v>
          </cell>
          <cell r="C671" t="str">
            <v>Czech Republic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10</v>
          </cell>
          <cell r="K671">
            <v>15</v>
          </cell>
          <cell r="L671">
            <v>23</v>
          </cell>
          <cell r="M671">
            <v>13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30</v>
          </cell>
        </row>
        <row r="672">
          <cell r="A672" t="str">
            <v>dk Denmark</v>
          </cell>
          <cell r="B672" t="str">
            <v>dk</v>
          </cell>
          <cell r="C672" t="str">
            <v>Denmark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 t="str">
            <v>de Germany (including ex-GDR from 1991)</v>
          </cell>
          <cell r="B673" t="str">
            <v>de</v>
          </cell>
          <cell r="C673" t="str">
            <v>Germany (including ex-GDR from 1991)</v>
          </cell>
          <cell r="E673">
            <v>0</v>
          </cell>
          <cell r="F673">
            <v>0</v>
          </cell>
          <cell r="G673">
            <v>4</v>
          </cell>
          <cell r="H673">
            <v>4</v>
          </cell>
          <cell r="I673">
            <v>25</v>
          </cell>
          <cell r="J673">
            <v>31</v>
          </cell>
          <cell r="K673">
            <v>49</v>
          </cell>
          <cell r="L673">
            <v>80</v>
          </cell>
          <cell r="M673">
            <v>89</v>
          </cell>
          <cell r="N673">
            <v>116</v>
          </cell>
          <cell r="O673">
            <v>222</v>
          </cell>
          <cell r="P673">
            <v>315</v>
          </cell>
          <cell r="Q673">
            <v>494</v>
          </cell>
          <cell r="R673">
            <v>730</v>
          </cell>
          <cell r="S673">
            <v>994</v>
          </cell>
        </row>
        <row r="674">
          <cell r="A674" t="str">
            <v>es Spain</v>
          </cell>
          <cell r="B674" t="str">
            <v>es</v>
          </cell>
          <cell r="C674" t="str">
            <v>Spain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65</v>
          </cell>
          <cell r="P674">
            <v>65</v>
          </cell>
          <cell r="Q674">
            <v>152</v>
          </cell>
          <cell r="R674">
            <v>209</v>
          </cell>
          <cell r="S674">
            <v>248</v>
          </cell>
        </row>
        <row r="675">
          <cell r="A675" t="str">
            <v>fr France</v>
          </cell>
          <cell r="B675" t="str">
            <v>fr</v>
          </cell>
          <cell r="C675" t="str">
            <v>France</v>
          </cell>
          <cell r="E675">
            <v>0</v>
          </cell>
          <cell r="F675">
            <v>0</v>
          </cell>
          <cell r="G675">
            <v>3</v>
          </cell>
          <cell r="H675">
            <v>29</v>
          </cell>
          <cell r="I675">
            <v>84</v>
          </cell>
          <cell r="J675">
            <v>155</v>
          </cell>
          <cell r="K675">
            <v>225</v>
          </cell>
          <cell r="L675">
            <v>292</v>
          </cell>
          <cell r="M675">
            <v>259</v>
          </cell>
          <cell r="N675">
            <v>279</v>
          </cell>
          <cell r="O675">
            <v>328</v>
          </cell>
          <cell r="P675">
            <v>326</v>
          </cell>
          <cell r="Q675">
            <v>324</v>
          </cell>
          <cell r="R675">
            <v>325</v>
          </cell>
          <cell r="S675">
            <v>329</v>
          </cell>
        </row>
        <row r="676">
          <cell r="A676" t="str">
            <v>it Italy</v>
          </cell>
          <cell r="B676" t="str">
            <v>it</v>
          </cell>
          <cell r="C676" t="str">
            <v>Italy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265</v>
          </cell>
        </row>
        <row r="677">
          <cell r="A677" t="str">
            <v>se Sweden</v>
          </cell>
          <cell r="B677" t="str">
            <v>se</v>
          </cell>
          <cell r="C677" t="str">
            <v>Sweden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15</v>
          </cell>
        </row>
        <row r="678">
          <cell r="A678" t="str">
            <v>lt Lithuania</v>
          </cell>
          <cell r="B678" t="str">
            <v>lt</v>
          </cell>
          <cell r="C678" t="str">
            <v>Lithuania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2</v>
          </cell>
        </row>
        <row r="679">
          <cell r="A679" t="str">
            <v>lu Luxembourg (Grand-Duché)</v>
          </cell>
          <cell r="B679" t="str">
            <v>lu</v>
          </cell>
          <cell r="C679" t="str">
            <v>Luxembourg (Grand-Duché)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1</v>
          </cell>
        </row>
        <row r="680">
          <cell r="A680" t="str">
            <v>at Austria</v>
          </cell>
          <cell r="B680" t="str">
            <v>at</v>
          </cell>
          <cell r="C680" t="str">
            <v>Austria</v>
          </cell>
          <cell r="E680">
            <v>6</v>
          </cell>
          <cell r="F680">
            <v>7</v>
          </cell>
          <cell r="G680">
            <v>8</v>
          </cell>
          <cell r="H680">
            <v>8</v>
          </cell>
          <cell r="I680">
            <v>6</v>
          </cell>
          <cell r="J680">
            <v>10</v>
          </cell>
          <cell r="K680">
            <v>12</v>
          </cell>
          <cell r="L680">
            <v>13</v>
          </cell>
          <cell r="M680">
            <v>14</v>
          </cell>
          <cell r="N680">
            <v>16</v>
          </cell>
          <cell r="O680">
            <v>17</v>
          </cell>
          <cell r="P680">
            <v>19</v>
          </cell>
          <cell r="Q680">
            <v>18</v>
          </cell>
          <cell r="R680">
            <v>20</v>
          </cell>
          <cell r="S680">
            <v>22</v>
          </cell>
        </row>
        <row r="681">
          <cell r="A681" t="str">
            <v>pl Poland</v>
          </cell>
          <cell r="B681" t="str">
            <v>pl</v>
          </cell>
          <cell r="C681" t="str">
            <v>Poland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7</v>
          </cell>
          <cell r="Q681">
            <v>0</v>
          </cell>
          <cell r="R681">
            <v>36</v>
          </cell>
          <cell r="S681">
            <v>17</v>
          </cell>
        </row>
        <row r="682">
          <cell r="A682" t="str">
            <v>sk Slovakia</v>
          </cell>
          <cell r="B682" t="str">
            <v>sk</v>
          </cell>
          <cell r="C682" t="str">
            <v>Slovakia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31</v>
          </cell>
          <cell r="Q682">
            <v>2</v>
          </cell>
          <cell r="R682">
            <v>2</v>
          </cell>
          <cell r="S682">
            <v>0</v>
          </cell>
        </row>
        <row r="683">
          <cell r="A683" t="str">
            <v>fi Finland</v>
          </cell>
          <cell r="B683" t="str">
            <v>fi</v>
          </cell>
          <cell r="C683" t="str">
            <v>Finland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1</v>
          </cell>
          <cell r="R683">
            <v>5</v>
          </cell>
          <cell r="S683">
            <v>6</v>
          </cell>
        </row>
        <row r="691">
          <cell r="A691" t="str">
            <v>indic_en 107001</v>
          </cell>
          <cell r="B691" t="str">
            <v>indic_en</v>
          </cell>
          <cell r="C691">
            <v>107001</v>
          </cell>
        </row>
        <row r="692">
          <cell r="A692" t="str">
            <v xml:space="preserve"> Gross electricity generation - Hydro power plants</v>
          </cell>
          <cell r="C692" t="str">
            <v>Gross electricity generation - Hydro power plants</v>
          </cell>
        </row>
        <row r="693">
          <cell r="A693" t="str">
            <v>unit gwh</v>
          </cell>
          <cell r="B693" t="str">
            <v>unit</v>
          </cell>
          <cell r="C693" t="str">
            <v>gwh</v>
          </cell>
        </row>
        <row r="694">
          <cell r="A694" t="str">
            <v xml:space="preserve"> Gigawatt hour</v>
          </cell>
          <cell r="C694" t="str">
            <v>Gigawatt hour</v>
          </cell>
        </row>
        <row r="695">
          <cell r="A695" t="str">
            <v>product 6000</v>
          </cell>
          <cell r="B695" t="str">
            <v>product</v>
          </cell>
          <cell r="C695">
            <v>6000</v>
          </cell>
        </row>
        <row r="696">
          <cell r="A696" t="str">
            <v xml:space="preserve"> Electrical Energy</v>
          </cell>
          <cell r="C696" t="str">
            <v>Electrical Energy</v>
          </cell>
        </row>
        <row r="697">
          <cell r="A697" t="str">
            <v xml:space="preserve"> </v>
          </cell>
        </row>
        <row r="698">
          <cell r="A698" t="str">
            <v xml:space="preserve"> </v>
          </cell>
          <cell r="D698" t="str">
            <v>time</v>
          </cell>
          <cell r="E698" t="str">
            <v>1990a00</v>
          </cell>
          <cell r="F698" t="str">
            <v>1991a00</v>
          </cell>
          <cell r="G698" t="str">
            <v>1992a00</v>
          </cell>
          <cell r="H698" t="str">
            <v>1993a00</v>
          </cell>
          <cell r="I698" t="str">
            <v>1994a00</v>
          </cell>
          <cell r="J698" t="str">
            <v>1995a00</v>
          </cell>
          <cell r="K698" t="str">
            <v>1996a00</v>
          </cell>
          <cell r="L698" t="str">
            <v>1997a00</v>
          </cell>
          <cell r="M698" t="str">
            <v>1998a00</v>
          </cell>
          <cell r="N698" t="str">
            <v>1999a00</v>
          </cell>
          <cell r="O698" t="str">
            <v>2000a00</v>
          </cell>
          <cell r="P698" t="str">
            <v>2001a00</v>
          </cell>
          <cell r="Q698" t="str">
            <v>2002a00</v>
          </cell>
          <cell r="R698" t="str">
            <v>2003a00</v>
          </cell>
          <cell r="S698" t="str">
            <v>2004a00</v>
          </cell>
        </row>
        <row r="699">
          <cell r="A699" t="str">
            <v xml:space="preserve"> </v>
          </cell>
        </row>
        <row r="700">
          <cell r="A700" t="str">
            <v xml:space="preserve">geo </v>
          </cell>
          <cell r="B700" t="str">
            <v>geo</v>
          </cell>
        </row>
        <row r="701">
          <cell r="A701" t="str">
            <v>eu25 European Union (25 countries)</v>
          </cell>
          <cell r="B701" t="str">
            <v>eu25</v>
          </cell>
          <cell r="C701" t="str">
            <v>European Union (25 countries)</v>
          </cell>
          <cell r="E701">
            <v>291892</v>
          </cell>
          <cell r="F701">
            <v>300067</v>
          </cell>
          <cell r="G701">
            <v>319753</v>
          </cell>
          <cell r="H701">
            <v>322350</v>
          </cell>
          <cell r="I701">
            <v>330148</v>
          </cell>
          <cell r="J701">
            <v>326961</v>
          </cell>
          <cell r="K701">
            <v>328765</v>
          </cell>
          <cell r="L701">
            <v>333589</v>
          </cell>
          <cell r="M701">
            <v>346779</v>
          </cell>
          <cell r="N701">
            <v>347852</v>
          </cell>
          <cell r="O701">
            <v>364214</v>
          </cell>
          <cell r="P701">
            <v>384835</v>
          </cell>
          <cell r="Q701">
            <v>329272</v>
          </cell>
          <cell r="R701">
            <v>321753</v>
          </cell>
          <cell r="S701">
            <v>337192</v>
          </cell>
        </row>
        <row r="702">
          <cell r="A702" t="str">
            <v>eu15 European Union (15 countries)</v>
          </cell>
          <cell r="B702" t="str">
            <v>eu15</v>
          </cell>
          <cell r="C702" t="str">
            <v>European Union (15 countries)</v>
          </cell>
          <cell r="E702">
            <v>276577</v>
          </cell>
          <cell r="F702">
            <v>286028</v>
          </cell>
          <cell r="G702">
            <v>305650</v>
          </cell>
          <cell r="H702">
            <v>306669</v>
          </cell>
          <cell r="I702">
            <v>312391</v>
          </cell>
          <cell r="J702">
            <v>308516</v>
          </cell>
          <cell r="K702">
            <v>310054</v>
          </cell>
          <cell r="L702">
            <v>316302</v>
          </cell>
          <cell r="M702">
            <v>327182</v>
          </cell>
          <cell r="N702">
            <v>329035</v>
          </cell>
          <cell r="O702">
            <v>345332</v>
          </cell>
          <cell r="P702">
            <v>365509</v>
          </cell>
          <cell r="Q702">
            <v>310190</v>
          </cell>
          <cell r="R702">
            <v>306602</v>
          </cell>
          <cell r="S702">
            <v>318359</v>
          </cell>
        </row>
        <row r="703">
          <cell r="A703" t="str">
            <v>nms10 New Member States (CZ, EE, CY, LV, LT, HU, MT, PL, SI, SK)</v>
          </cell>
          <cell r="B703" t="str">
            <v>nms10</v>
          </cell>
          <cell r="C703" t="str">
            <v>New Member States (CZ, EE, CY, LV, LT, HU, MT, PL, SI, SK)</v>
          </cell>
          <cell r="E703">
            <v>15315</v>
          </cell>
          <cell r="F703">
            <v>14039</v>
          </cell>
          <cell r="G703">
            <v>14103</v>
          </cell>
          <cell r="H703">
            <v>15681</v>
          </cell>
          <cell r="I703">
            <v>17757</v>
          </cell>
          <cell r="J703">
            <v>18445</v>
          </cell>
          <cell r="K703">
            <v>18711</v>
          </cell>
          <cell r="L703">
            <v>17287</v>
          </cell>
          <cell r="M703">
            <v>19597</v>
          </cell>
          <cell r="N703">
            <v>18817</v>
          </cell>
          <cell r="O703">
            <v>18882</v>
          </cell>
          <cell r="P703">
            <v>19326</v>
          </cell>
          <cell r="Q703">
            <v>19082</v>
          </cell>
          <cell r="R703">
            <v>15151</v>
          </cell>
          <cell r="S703">
            <v>18833</v>
          </cell>
        </row>
        <row r="704">
          <cell r="A704" t="str">
            <v>be Belgium</v>
          </cell>
          <cell r="B704" t="str">
            <v>be</v>
          </cell>
          <cell r="C704" t="str">
            <v>Belgium</v>
          </cell>
          <cell r="E704">
            <v>900</v>
          </cell>
          <cell r="F704">
            <v>979</v>
          </cell>
          <cell r="G704">
            <v>1156</v>
          </cell>
          <cell r="H704">
            <v>1020</v>
          </cell>
          <cell r="I704">
            <v>1184</v>
          </cell>
          <cell r="J704">
            <v>1230</v>
          </cell>
          <cell r="K704">
            <v>1200</v>
          </cell>
          <cell r="L704">
            <v>1277</v>
          </cell>
          <cell r="M704">
            <v>1497</v>
          </cell>
          <cell r="N704">
            <v>1489</v>
          </cell>
          <cell r="O704">
            <v>1699</v>
          </cell>
          <cell r="P704">
            <v>1648</v>
          </cell>
          <cell r="Q704">
            <v>1488</v>
          </cell>
          <cell r="R704">
            <v>1316</v>
          </cell>
          <cell r="S704">
            <v>1607</v>
          </cell>
        </row>
        <row r="705">
          <cell r="A705" t="str">
            <v>cz Czech Republic</v>
          </cell>
          <cell r="B705" t="str">
            <v>cz</v>
          </cell>
          <cell r="C705" t="str">
            <v>Czech Republic</v>
          </cell>
          <cell r="E705">
            <v>1449</v>
          </cell>
          <cell r="F705">
            <v>1319</v>
          </cell>
          <cell r="G705">
            <v>1638</v>
          </cell>
          <cell r="H705">
            <v>1596</v>
          </cell>
          <cell r="I705">
            <v>1776</v>
          </cell>
          <cell r="J705">
            <v>2274</v>
          </cell>
          <cell r="K705">
            <v>2403</v>
          </cell>
          <cell r="L705">
            <v>2080</v>
          </cell>
          <cell r="M705">
            <v>1884</v>
          </cell>
          <cell r="N705">
            <v>2215</v>
          </cell>
          <cell r="O705">
            <v>2313</v>
          </cell>
          <cell r="P705">
            <v>2467</v>
          </cell>
          <cell r="Q705">
            <v>2845</v>
          </cell>
          <cell r="R705">
            <v>1794</v>
          </cell>
          <cell r="S705">
            <v>2562</v>
          </cell>
        </row>
        <row r="706">
          <cell r="A706" t="str">
            <v>dk Denmark</v>
          </cell>
          <cell r="B706" t="str">
            <v>dk</v>
          </cell>
          <cell r="C706" t="str">
            <v>Denmark</v>
          </cell>
          <cell r="E706">
            <v>30</v>
          </cell>
          <cell r="F706">
            <v>26</v>
          </cell>
          <cell r="G706">
            <v>28</v>
          </cell>
          <cell r="H706">
            <v>27</v>
          </cell>
          <cell r="I706">
            <v>33</v>
          </cell>
          <cell r="J706">
            <v>30</v>
          </cell>
          <cell r="K706">
            <v>19</v>
          </cell>
          <cell r="L706">
            <v>19</v>
          </cell>
          <cell r="M706">
            <v>27</v>
          </cell>
          <cell r="N706">
            <v>31</v>
          </cell>
          <cell r="O706">
            <v>29</v>
          </cell>
          <cell r="P706">
            <v>28</v>
          </cell>
          <cell r="Q706">
            <v>32</v>
          </cell>
          <cell r="R706">
            <v>21</v>
          </cell>
          <cell r="S706">
            <v>27</v>
          </cell>
        </row>
        <row r="707">
          <cell r="A707" t="str">
            <v>de Germany (including ex-GDR from 1991)</v>
          </cell>
          <cell r="B707" t="str">
            <v>de</v>
          </cell>
          <cell r="C707" t="str">
            <v>Germany (including ex-GDR from 1991)</v>
          </cell>
          <cell r="E707">
            <v>19720</v>
          </cell>
          <cell r="F707">
            <v>18460</v>
          </cell>
          <cell r="G707">
            <v>21115</v>
          </cell>
          <cell r="H707">
            <v>21465</v>
          </cell>
          <cell r="I707">
            <v>22461</v>
          </cell>
          <cell r="J707">
            <v>24217</v>
          </cell>
          <cell r="K707">
            <v>24683</v>
          </cell>
          <cell r="L707">
            <v>20934</v>
          </cell>
          <cell r="M707">
            <v>21590</v>
          </cell>
          <cell r="N707">
            <v>23613</v>
          </cell>
          <cell r="O707">
            <v>25962</v>
          </cell>
          <cell r="P707">
            <v>27253</v>
          </cell>
          <cell r="Q707">
            <v>27864</v>
          </cell>
          <cell r="R707">
            <v>24440</v>
          </cell>
          <cell r="S707">
            <v>27874</v>
          </cell>
        </row>
        <row r="708">
          <cell r="A708" t="str">
            <v>ee Estonia</v>
          </cell>
          <cell r="B708" t="str">
            <v>ee</v>
          </cell>
          <cell r="C708" t="str">
            <v>Estonia</v>
          </cell>
          <cell r="E708">
            <v>0</v>
          </cell>
          <cell r="F708">
            <v>0</v>
          </cell>
          <cell r="G708">
            <v>1</v>
          </cell>
          <cell r="H708">
            <v>1</v>
          </cell>
          <cell r="I708">
            <v>3</v>
          </cell>
          <cell r="J708">
            <v>2</v>
          </cell>
          <cell r="K708">
            <v>2</v>
          </cell>
          <cell r="L708">
            <v>3</v>
          </cell>
          <cell r="M708">
            <v>4</v>
          </cell>
          <cell r="N708">
            <v>4</v>
          </cell>
          <cell r="O708">
            <v>5</v>
          </cell>
          <cell r="P708">
            <v>7</v>
          </cell>
          <cell r="Q708">
            <v>6</v>
          </cell>
          <cell r="R708">
            <v>13</v>
          </cell>
          <cell r="S708">
            <v>22</v>
          </cell>
        </row>
        <row r="709">
          <cell r="A709" t="str">
            <v>gr Greece</v>
          </cell>
          <cell r="B709" t="str">
            <v>gr</v>
          </cell>
          <cell r="C709" t="str">
            <v>Greece</v>
          </cell>
          <cell r="E709">
            <v>2000</v>
          </cell>
          <cell r="F709">
            <v>3171</v>
          </cell>
          <cell r="G709">
            <v>2389</v>
          </cell>
          <cell r="H709">
            <v>2541</v>
          </cell>
          <cell r="I709">
            <v>2842</v>
          </cell>
          <cell r="J709">
            <v>3782</v>
          </cell>
          <cell r="K709">
            <v>4504</v>
          </cell>
          <cell r="L709">
            <v>4096</v>
          </cell>
          <cell r="M709">
            <v>3866</v>
          </cell>
          <cell r="N709">
            <v>5058</v>
          </cell>
          <cell r="O709">
            <v>4111</v>
          </cell>
          <cell r="P709">
            <v>2725</v>
          </cell>
          <cell r="Q709">
            <v>3463</v>
          </cell>
          <cell r="R709">
            <v>5332</v>
          </cell>
          <cell r="S709">
            <v>5205</v>
          </cell>
        </row>
        <row r="710">
          <cell r="A710" t="str">
            <v>es Spain</v>
          </cell>
          <cell r="B710" t="str">
            <v>es</v>
          </cell>
          <cell r="C710" t="str">
            <v>Spain</v>
          </cell>
          <cell r="E710">
            <v>26180</v>
          </cell>
          <cell r="F710">
            <v>28293</v>
          </cell>
          <cell r="G710">
            <v>20934</v>
          </cell>
          <cell r="H710">
            <v>25779</v>
          </cell>
          <cell r="I710">
            <v>29182</v>
          </cell>
          <cell r="J710">
            <v>24569</v>
          </cell>
          <cell r="K710">
            <v>40874</v>
          </cell>
          <cell r="L710">
            <v>36002</v>
          </cell>
          <cell r="M710">
            <v>35806</v>
          </cell>
          <cell r="N710">
            <v>25437</v>
          </cell>
          <cell r="O710">
            <v>31807</v>
          </cell>
          <cell r="P710">
            <v>43858</v>
          </cell>
          <cell r="Q710">
            <v>26388</v>
          </cell>
          <cell r="R710">
            <v>43897</v>
          </cell>
          <cell r="S710">
            <v>34439</v>
          </cell>
        </row>
        <row r="711">
          <cell r="A711" t="str">
            <v>fr France</v>
          </cell>
          <cell r="B711" t="str">
            <v>fr</v>
          </cell>
          <cell r="C711" t="str">
            <v>France</v>
          </cell>
          <cell r="E711">
            <v>57902</v>
          </cell>
          <cell r="F711">
            <v>62039</v>
          </cell>
          <cell r="G711">
            <v>73085</v>
          </cell>
          <cell r="H711">
            <v>68436</v>
          </cell>
          <cell r="I711">
            <v>81578</v>
          </cell>
          <cell r="J711">
            <v>76490</v>
          </cell>
          <cell r="K711">
            <v>70773</v>
          </cell>
          <cell r="L711">
            <v>68070</v>
          </cell>
          <cell r="M711">
            <v>66627</v>
          </cell>
          <cell r="N711">
            <v>77601</v>
          </cell>
          <cell r="O711">
            <v>72398</v>
          </cell>
          <cell r="P711">
            <v>79248</v>
          </cell>
          <cell r="Q711">
            <v>66456</v>
          </cell>
          <cell r="R711">
            <v>64877</v>
          </cell>
          <cell r="S711">
            <v>65421</v>
          </cell>
        </row>
        <row r="712">
          <cell r="A712" t="str">
            <v>ie Ireland</v>
          </cell>
          <cell r="B712" t="str">
            <v>ie</v>
          </cell>
          <cell r="C712" t="str">
            <v>Ireland</v>
          </cell>
          <cell r="E712">
            <v>980</v>
          </cell>
          <cell r="F712">
            <v>964</v>
          </cell>
          <cell r="G712">
            <v>1050</v>
          </cell>
          <cell r="H712">
            <v>1012</v>
          </cell>
          <cell r="I712">
            <v>1198</v>
          </cell>
          <cell r="J712">
            <v>968</v>
          </cell>
          <cell r="K712">
            <v>982</v>
          </cell>
          <cell r="L712">
            <v>942</v>
          </cell>
          <cell r="M712">
            <v>1189</v>
          </cell>
          <cell r="N712">
            <v>1090</v>
          </cell>
          <cell r="O712">
            <v>1150</v>
          </cell>
          <cell r="P712">
            <v>920</v>
          </cell>
          <cell r="Q712">
            <v>1264</v>
          </cell>
          <cell r="R712">
            <v>956</v>
          </cell>
          <cell r="S712">
            <v>984</v>
          </cell>
        </row>
        <row r="713">
          <cell r="A713" t="str">
            <v>it Italy</v>
          </cell>
          <cell r="B713" t="str">
            <v>it</v>
          </cell>
          <cell r="C713" t="str">
            <v>Italy</v>
          </cell>
          <cell r="E713">
            <v>35080</v>
          </cell>
          <cell r="F713">
            <v>45606</v>
          </cell>
          <cell r="G713">
            <v>45786</v>
          </cell>
          <cell r="H713">
            <v>44482</v>
          </cell>
          <cell r="I713">
            <v>47731</v>
          </cell>
          <cell r="J713">
            <v>41907</v>
          </cell>
          <cell r="K713">
            <v>47072</v>
          </cell>
          <cell r="L713">
            <v>46552</v>
          </cell>
          <cell r="M713">
            <v>47365</v>
          </cell>
          <cell r="N713">
            <v>51777</v>
          </cell>
          <cell r="O713">
            <v>50900</v>
          </cell>
          <cell r="P713">
            <v>53926</v>
          </cell>
          <cell r="Q713">
            <v>47262</v>
          </cell>
          <cell r="R713">
            <v>44277</v>
          </cell>
          <cell r="S713">
            <v>49908</v>
          </cell>
        </row>
        <row r="714">
          <cell r="A714" t="str">
            <v>cy Cyprus</v>
          </cell>
          <cell r="B714" t="str">
            <v>cy</v>
          </cell>
          <cell r="C714" t="str">
            <v>Cyprus</v>
          </cell>
          <cell r="E714" t="str">
            <v>-</v>
          </cell>
          <cell r="F714" t="str">
            <v>-</v>
          </cell>
          <cell r="G714" t="str">
            <v>-</v>
          </cell>
          <cell r="H714" t="str">
            <v>-</v>
          </cell>
          <cell r="I714" t="str">
            <v>-</v>
          </cell>
          <cell r="J714" t="str">
            <v>-</v>
          </cell>
          <cell r="K714" t="str">
            <v>-</v>
          </cell>
          <cell r="L714" t="str">
            <v>-</v>
          </cell>
          <cell r="M714" t="str">
            <v>-</v>
          </cell>
          <cell r="N714" t="str">
            <v>-</v>
          </cell>
          <cell r="O714" t="str">
            <v>-</v>
          </cell>
          <cell r="P714" t="str">
            <v>-</v>
          </cell>
          <cell r="Q714" t="str">
            <v>-</v>
          </cell>
          <cell r="R714" t="str">
            <v>-</v>
          </cell>
          <cell r="S714" t="str">
            <v>-</v>
          </cell>
        </row>
        <row r="715">
          <cell r="A715" t="str">
            <v>lv Latvia</v>
          </cell>
          <cell r="B715" t="str">
            <v>lv</v>
          </cell>
          <cell r="C715" t="str">
            <v>Latvia</v>
          </cell>
          <cell r="E715">
            <v>4496</v>
          </cell>
          <cell r="F715">
            <v>3275</v>
          </cell>
          <cell r="G715">
            <v>2521</v>
          </cell>
          <cell r="H715">
            <v>2875</v>
          </cell>
          <cell r="I715">
            <v>3305</v>
          </cell>
          <cell r="J715">
            <v>2937</v>
          </cell>
          <cell r="K715">
            <v>3109</v>
          </cell>
          <cell r="L715">
            <v>2953</v>
          </cell>
          <cell r="M715">
            <v>4316</v>
          </cell>
          <cell r="N715">
            <v>2757</v>
          </cell>
          <cell r="O715">
            <v>2819</v>
          </cell>
          <cell r="P715">
            <v>2833</v>
          </cell>
          <cell r="Q715">
            <v>2463</v>
          </cell>
          <cell r="R715">
            <v>2266</v>
          </cell>
          <cell r="S715">
            <v>3109</v>
          </cell>
        </row>
        <row r="716">
          <cell r="A716" t="str">
            <v>lt Lithuania</v>
          </cell>
          <cell r="B716" t="str">
            <v>lt</v>
          </cell>
          <cell r="C716" t="str">
            <v>Lithuania</v>
          </cell>
          <cell r="E716">
            <v>414</v>
          </cell>
          <cell r="F716">
            <v>338</v>
          </cell>
          <cell r="G716">
            <v>470</v>
          </cell>
          <cell r="H716">
            <v>580</v>
          </cell>
          <cell r="I716">
            <v>718</v>
          </cell>
          <cell r="J716">
            <v>751</v>
          </cell>
          <cell r="K716">
            <v>874</v>
          </cell>
          <cell r="L716">
            <v>769</v>
          </cell>
          <cell r="M716">
            <v>895</v>
          </cell>
          <cell r="N716">
            <v>861</v>
          </cell>
          <cell r="O716">
            <v>643</v>
          </cell>
          <cell r="P716">
            <v>701</v>
          </cell>
          <cell r="Q716">
            <v>781</v>
          </cell>
          <cell r="R716">
            <v>985</v>
          </cell>
          <cell r="S716">
            <v>943</v>
          </cell>
        </row>
        <row r="717">
          <cell r="A717" t="str">
            <v>lu Luxembourg (Grand-Duché)</v>
          </cell>
          <cell r="B717" t="str">
            <v>lu</v>
          </cell>
          <cell r="C717" t="str">
            <v>Luxembourg (Grand-Duché)</v>
          </cell>
          <cell r="E717">
            <v>820</v>
          </cell>
          <cell r="F717">
            <v>767</v>
          </cell>
          <cell r="G717">
            <v>608</v>
          </cell>
          <cell r="H717">
            <v>463</v>
          </cell>
          <cell r="I717">
            <v>688</v>
          </cell>
          <cell r="J717">
            <v>827</v>
          </cell>
          <cell r="K717">
            <v>876</v>
          </cell>
          <cell r="L717">
            <v>937</v>
          </cell>
          <cell r="M717">
            <v>1049</v>
          </cell>
          <cell r="N717">
            <v>747</v>
          </cell>
          <cell r="O717">
            <v>862</v>
          </cell>
          <cell r="P717">
            <v>877</v>
          </cell>
          <cell r="Q717">
            <v>994</v>
          </cell>
          <cell r="R717">
            <v>917</v>
          </cell>
          <cell r="S717">
            <v>859</v>
          </cell>
        </row>
        <row r="718">
          <cell r="A718" t="str">
            <v>hu Hungary</v>
          </cell>
          <cell r="B718" t="str">
            <v>hu</v>
          </cell>
          <cell r="C718" t="str">
            <v>Hungary</v>
          </cell>
          <cell r="E718">
            <v>178</v>
          </cell>
          <cell r="F718">
            <v>194</v>
          </cell>
          <cell r="G718">
            <v>158</v>
          </cell>
          <cell r="H718">
            <v>166</v>
          </cell>
          <cell r="I718">
            <v>161</v>
          </cell>
          <cell r="J718">
            <v>163</v>
          </cell>
          <cell r="K718">
            <v>207</v>
          </cell>
          <cell r="L718">
            <v>216</v>
          </cell>
          <cell r="M718">
            <v>155</v>
          </cell>
          <cell r="N718">
            <v>181</v>
          </cell>
          <cell r="O718">
            <v>178</v>
          </cell>
          <cell r="P718">
            <v>186</v>
          </cell>
          <cell r="Q718">
            <v>194</v>
          </cell>
          <cell r="R718">
            <v>171</v>
          </cell>
          <cell r="S718">
            <v>205</v>
          </cell>
        </row>
        <row r="719">
          <cell r="A719" t="str">
            <v>mt Malta</v>
          </cell>
          <cell r="B719" t="str">
            <v>mt</v>
          </cell>
          <cell r="C719" t="str">
            <v>Malta</v>
          </cell>
          <cell r="E719" t="str">
            <v>-</v>
          </cell>
          <cell r="F719" t="str">
            <v>-</v>
          </cell>
          <cell r="G719" t="str">
            <v>-</v>
          </cell>
          <cell r="H719" t="str">
            <v>-</v>
          </cell>
          <cell r="I719" t="str">
            <v>-</v>
          </cell>
          <cell r="J719" t="str">
            <v>-</v>
          </cell>
          <cell r="K719" t="str">
            <v>-</v>
          </cell>
          <cell r="L719" t="str">
            <v>-</v>
          </cell>
          <cell r="M719" t="str">
            <v>-</v>
          </cell>
          <cell r="N719" t="str">
            <v>-</v>
          </cell>
          <cell r="O719" t="str">
            <v>-</v>
          </cell>
          <cell r="P719" t="str">
            <v>-</v>
          </cell>
          <cell r="Q719" t="str">
            <v>-</v>
          </cell>
          <cell r="R719" t="str">
            <v>-</v>
          </cell>
          <cell r="S719" t="str">
            <v>-</v>
          </cell>
        </row>
        <row r="720">
          <cell r="A720" t="str">
            <v>nl Netherlands</v>
          </cell>
          <cell r="B720" t="str">
            <v>nl</v>
          </cell>
          <cell r="C720" t="str">
            <v>Netherlands</v>
          </cell>
          <cell r="E720">
            <v>120</v>
          </cell>
          <cell r="F720">
            <v>80</v>
          </cell>
          <cell r="G720">
            <v>120</v>
          </cell>
          <cell r="H720">
            <v>92</v>
          </cell>
          <cell r="I720">
            <v>101</v>
          </cell>
          <cell r="J720">
            <v>90</v>
          </cell>
          <cell r="K720">
            <v>82</v>
          </cell>
          <cell r="L720">
            <v>94</v>
          </cell>
          <cell r="M720">
            <v>106</v>
          </cell>
          <cell r="N720">
            <v>90</v>
          </cell>
          <cell r="O720">
            <v>142</v>
          </cell>
          <cell r="P720">
            <v>117</v>
          </cell>
          <cell r="Q720">
            <v>108</v>
          </cell>
          <cell r="R720">
            <v>72</v>
          </cell>
          <cell r="S720">
            <v>95</v>
          </cell>
        </row>
        <row r="721">
          <cell r="A721" t="str">
            <v>at Austria</v>
          </cell>
          <cell r="B721" t="str">
            <v>at</v>
          </cell>
          <cell r="C721" t="str">
            <v>Austria</v>
          </cell>
          <cell r="E721">
            <v>32507</v>
          </cell>
          <cell r="F721">
            <v>32745</v>
          </cell>
          <cell r="G721">
            <v>36099</v>
          </cell>
          <cell r="H721">
            <v>38020</v>
          </cell>
          <cell r="I721">
            <v>36894</v>
          </cell>
          <cell r="J721">
            <v>38477</v>
          </cell>
          <cell r="K721">
            <v>35580</v>
          </cell>
          <cell r="L721">
            <v>37293</v>
          </cell>
          <cell r="M721">
            <v>38716</v>
          </cell>
          <cell r="N721">
            <v>41727</v>
          </cell>
          <cell r="O721">
            <v>43498</v>
          </cell>
          <cell r="P721">
            <v>41837</v>
          </cell>
          <cell r="Q721">
            <v>42004</v>
          </cell>
          <cell r="R721">
            <v>35292</v>
          </cell>
          <cell r="S721">
            <v>38966</v>
          </cell>
        </row>
        <row r="722">
          <cell r="A722" t="str">
            <v>pl Poland</v>
          </cell>
          <cell r="B722" t="str">
            <v>pl</v>
          </cell>
          <cell r="C722" t="str">
            <v>Poland</v>
          </cell>
          <cell r="E722">
            <v>3313</v>
          </cell>
          <cell r="F722">
            <v>3411</v>
          </cell>
          <cell r="G722">
            <v>3570</v>
          </cell>
          <cell r="H722">
            <v>3576</v>
          </cell>
          <cell r="I722">
            <v>3786</v>
          </cell>
          <cell r="J722">
            <v>3851</v>
          </cell>
          <cell r="K722">
            <v>3910</v>
          </cell>
          <cell r="L722">
            <v>3816</v>
          </cell>
          <cell r="M722">
            <v>4328</v>
          </cell>
          <cell r="N722">
            <v>4282</v>
          </cell>
          <cell r="O722">
            <v>4115</v>
          </cell>
          <cell r="P722">
            <v>4219</v>
          </cell>
          <cell r="Q722">
            <v>3906</v>
          </cell>
          <cell r="R722">
            <v>3293</v>
          </cell>
          <cell r="S722">
            <v>3691</v>
          </cell>
        </row>
        <row r="723">
          <cell r="A723" t="str">
            <v>pt Portugal</v>
          </cell>
          <cell r="B723" t="str">
            <v>pt</v>
          </cell>
          <cell r="C723" t="str">
            <v>Portugal</v>
          </cell>
          <cell r="E723">
            <v>9303</v>
          </cell>
          <cell r="F723">
            <v>9176</v>
          </cell>
          <cell r="G723">
            <v>5074</v>
          </cell>
          <cell r="H723">
            <v>8737</v>
          </cell>
          <cell r="I723">
            <v>10702</v>
          </cell>
          <cell r="J723">
            <v>8454</v>
          </cell>
          <cell r="K723">
            <v>14857</v>
          </cell>
          <cell r="L723">
            <v>13175</v>
          </cell>
          <cell r="M723">
            <v>13054</v>
          </cell>
          <cell r="N723">
            <v>7619</v>
          </cell>
          <cell r="O723">
            <v>11715</v>
          </cell>
          <cell r="P723">
            <v>14375</v>
          </cell>
          <cell r="Q723">
            <v>8257</v>
          </cell>
          <cell r="R723">
            <v>16054</v>
          </cell>
          <cell r="S723">
            <v>10147</v>
          </cell>
        </row>
        <row r="724">
          <cell r="A724" t="str">
            <v>si Slovenia</v>
          </cell>
          <cell r="B724" t="str">
            <v>si</v>
          </cell>
          <cell r="C724" t="str">
            <v>Slovenia</v>
          </cell>
          <cell r="E724">
            <v>2950</v>
          </cell>
          <cell r="F724">
            <v>3608</v>
          </cell>
          <cell r="G724">
            <v>3413</v>
          </cell>
          <cell r="H724">
            <v>3022</v>
          </cell>
          <cell r="I724">
            <v>3399</v>
          </cell>
          <cell r="J724">
            <v>3241</v>
          </cell>
          <cell r="K724">
            <v>3673</v>
          </cell>
          <cell r="L724">
            <v>3092</v>
          </cell>
          <cell r="M724">
            <v>3449</v>
          </cell>
          <cell r="N724">
            <v>3741</v>
          </cell>
          <cell r="O724">
            <v>3834</v>
          </cell>
          <cell r="P724">
            <v>3796</v>
          </cell>
          <cell r="Q724">
            <v>3404</v>
          </cell>
          <cell r="R724">
            <v>2957</v>
          </cell>
          <cell r="S724">
            <v>4094</v>
          </cell>
        </row>
        <row r="725">
          <cell r="A725" t="str">
            <v>sk Slovakia</v>
          </cell>
          <cell r="B725" t="str">
            <v>sk</v>
          </cell>
          <cell r="C725" t="str">
            <v>Slovakia</v>
          </cell>
          <cell r="E725">
            <v>2515</v>
          </cell>
          <cell r="F725">
            <v>1894</v>
          </cell>
          <cell r="G725">
            <v>2332</v>
          </cell>
          <cell r="H725">
            <v>3865</v>
          </cell>
          <cell r="I725">
            <v>4609</v>
          </cell>
          <cell r="J725">
            <v>5226</v>
          </cell>
          <cell r="K725">
            <v>4533</v>
          </cell>
          <cell r="L725">
            <v>4358</v>
          </cell>
          <cell r="M725">
            <v>4566</v>
          </cell>
          <cell r="N725">
            <v>4776</v>
          </cell>
          <cell r="O725">
            <v>4975</v>
          </cell>
          <cell r="P725">
            <v>5117</v>
          </cell>
          <cell r="Q725">
            <v>5483</v>
          </cell>
          <cell r="R725">
            <v>3672</v>
          </cell>
          <cell r="S725">
            <v>4207</v>
          </cell>
        </row>
        <row r="726">
          <cell r="A726" t="str">
            <v>fi Finland</v>
          </cell>
          <cell r="B726" t="str">
            <v>fi</v>
          </cell>
          <cell r="C726" t="str">
            <v>Finland</v>
          </cell>
          <cell r="E726">
            <v>10860</v>
          </cell>
          <cell r="F726">
            <v>13200</v>
          </cell>
          <cell r="G726">
            <v>15110</v>
          </cell>
          <cell r="H726">
            <v>13476</v>
          </cell>
          <cell r="I726">
            <v>11787</v>
          </cell>
          <cell r="J726">
            <v>12925</v>
          </cell>
          <cell r="K726">
            <v>11860</v>
          </cell>
          <cell r="L726">
            <v>12242</v>
          </cell>
          <cell r="M726">
            <v>15051</v>
          </cell>
          <cell r="N726">
            <v>12780</v>
          </cell>
          <cell r="O726">
            <v>14660</v>
          </cell>
          <cell r="P726">
            <v>13204</v>
          </cell>
          <cell r="Q726">
            <v>10776</v>
          </cell>
          <cell r="R726">
            <v>9591</v>
          </cell>
          <cell r="S726">
            <v>15070</v>
          </cell>
        </row>
        <row r="727">
          <cell r="A727" t="str">
            <v>se Sweden</v>
          </cell>
          <cell r="B727" t="str">
            <v>se</v>
          </cell>
          <cell r="C727" t="str">
            <v>Sweden</v>
          </cell>
          <cell r="E727">
            <v>73030</v>
          </cell>
          <cell r="F727">
            <v>63660</v>
          </cell>
          <cell r="G727">
            <v>74860</v>
          </cell>
          <cell r="H727">
            <v>75216</v>
          </cell>
          <cell r="I727">
            <v>59453</v>
          </cell>
          <cell r="J727">
            <v>68160</v>
          </cell>
          <cell r="K727">
            <v>51775</v>
          </cell>
          <cell r="L727">
            <v>69056</v>
          </cell>
          <cell r="M727">
            <v>74378</v>
          </cell>
          <cell r="N727">
            <v>71713</v>
          </cell>
          <cell r="O727">
            <v>78619</v>
          </cell>
          <cell r="P727">
            <v>79082</v>
          </cell>
          <cell r="Q727">
            <v>66395</v>
          </cell>
          <cell r="R727">
            <v>53598</v>
          </cell>
          <cell r="S727">
            <v>60178</v>
          </cell>
        </row>
        <row r="728">
          <cell r="A728" t="str">
            <v>uk United Kingdom</v>
          </cell>
          <cell r="B728" t="str">
            <v>uk</v>
          </cell>
          <cell r="C728" t="str">
            <v>United Kingdom</v>
          </cell>
          <cell r="E728">
            <v>7145</v>
          </cell>
          <cell r="F728">
            <v>6862</v>
          </cell>
          <cell r="G728">
            <v>8236</v>
          </cell>
          <cell r="H728">
            <v>5903</v>
          </cell>
          <cell r="I728">
            <v>6557</v>
          </cell>
          <cell r="J728">
            <v>6390</v>
          </cell>
          <cell r="K728">
            <v>4917</v>
          </cell>
          <cell r="L728">
            <v>5613</v>
          </cell>
          <cell r="M728">
            <v>6861</v>
          </cell>
          <cell r="N728">
            <v>8263</v>
          </cell>
          <cell r="O728">
            <v>7780</v>
          </cell>
          <cell r="P728">
            <v>6411</v>
          </cell>
          <cell r="Q728">
            <v>7439</v>
          </cell>
          <cell r="R728">
            <v>5962</v>
          </cell>
          <cell r="S728">
            <v>7579</v>
          </cell>
        </row>
        <row r="729">
          <cell r="A729" t="str">
            <v>bg Bulgaria</v>
          </cell>
          <cell r="B729" t="str">
            <v>bg</v>
          </cell>
          <cell r="C729" t="str">
            <v>Bulgaria</v>
          </cell>
          <cell r="E729">
            <v>1878</v>
          </cell>
          <cell r="F729">
            <v>2441</v>
          </cell>
          <cell r="G729">
            <v>2063</v>
          </cell>
          <cell r="H729">
            <v>1942</v>
          </cell>
          <cell r="I729">
            <v>1468</v>
          </cell>
          <cell r="J729">
            <v>2314</v>
          </cell>
          <cell r="K729">
            <v>2919</v>
          </cell>
          <cell r="L729">
            <v>2936</v>
          </cell>
          <cell r="M729">
            <v>3325</v>
          </cell>
          <cell r="N729">
            <v>2982</v>
          </cell>
          <cell r="O729">
            <v>2951</v>
          </cell>
          <cell r="P729">
            <v>2171</v>
          </cell>
          <cell r="Q729">
            <v>2704</v>
          </cell>
          <cell r="R729">
            <v>3301</v>
          </cell>
          <cell r="S729">
            <v>3363</v>
          </cell>
        </row>
        <row r="730">
          <cell r="A730" t="str">
            <v>hr Croatia</v>
          </cell>
          <cell r="B730" t="str">
            <v>hr</v>
          </cell>
          <cell r="C730" t="str">
            <v>Croatia</v>
          </cell>
          <cell r="E730">
            <v>3748</v>
          </cell>
          <cell r="F730">
            <v>5770</v>
          </cell>
          <cell r="G730">
            <v>4341</v>
          </cell>
          <cell r="H730">
            <v>4345</v>
          </cell>
          <cell r="I730">
            <v>4930</v>
          </cell>
          <cell r="J730">
            <v>5265</v>
          </cell>
          <cell r="K730">
            <v>7228</v>
          </cell>
          <cell r="L730">
            <v>5298</v>
          </cell>
          <cell r="M730">
            <v>5466</v>
          </cell>
          <cell r="N730">
            <v>6592</v>
          </cell>
          <cell r="O730">
            <v>5892</v>
          </cell>
          <cell r="P730">
            <v>6585</v>
          </cell>
          <cell r="Q730">
            <v>5432</v>
          </cell>
          <cell r="R730">
            <v>4936</v>
          </cell>
          <cell r="S730">
            <v>7051</v>
          </cell>
        </row>
        <row r="731">
          <cell r="A731" t="str">
            <v>ro Romania</v>
          </cell>
          <cell r="B731" t="str">
            <v>ro</v>
          </cell>
          <cell r="C731" t="str">
            <v>Romania</v>
          </cell>
          <cell r="E731">
            <v>13883</v>
          </cell>
          <cell r="F731">
            <v>12287</v>
          </cell>
          <cell r="G731">
            <v>11700</v>
          </cell>
          <cell r="H731">
            <v>12768</v>
          </cell>
          <cell r="I731">
            <v>13046</v>
          </cell>
          <cell r="J731">
            <v>16693</v>
          </cell>
          <cell r="K731">
            <v>15755</v>
          </cell>
          <cell r="L731">
            <v>17509</v>
          </cell>
          <cell r="M731">
            <v>18879</v>
          </cell>
          <cell r="N731">
            <v>18290</v>
          </cell>
          <cell r="O731">
            <v>14778</v>
          </cell>
          <cell r="P731">
            <v>14923</v>
          </cell>
          <cell r="Q731">
            <v>16046</v>
          </cell>
          <cell r="R731">
            <v>13259</v>
          </cell>
          <cell r="S731">
            <v>16513</v>
          </cell>
        </row>
        <row r="732">
          <cell r="A732" t="str">
            <v>tr Turkey</v>
          </cell>
          <cell r="B732" t="str">
            <v>tr</v>
          </cell>
          <cell r="C732" t="str">
            <v>Turkey</v>
          </cell>
          <cell r="E732">
            <v>23148</v>
          </cell>
          <cell r="F732">
            <v>22683</v>
          </cell>
          <cell r="G732">
            <v>26568</v>
          </cell>
          <cell r="H732">
            <v>33951</v>
          </cell>
          <cell r="I732">
            <v>30586</v>
          </cell>
          <cell r="J732">
            <v>35541</v>
          </cell>
          <cell r="K732">
            <v>40475</v>
          </cell>
          <cell r="L732">
            <v>39816</v>
          </cell>
          <cell r="M732">
            <v>42229</v>
          </cell>
          <cell r="N732">
            <v>34677</v>
          </cell>
          <cell r="O732">
            <v>30879</v>
          </cell>
          <cell r="P732">
            <v>24010</v>
          </cell>
          <cell r="Q732">
            <v>33683</v>
          </cell>
          <cell r="R732">
            <v>35330</v>
          </cell>
          <cell r="S732">
            <v>46084</v>
          </cell>
        </row>
        <row r="733">
          <cell r="A733" t="str">
            <v>is Iceland</v>
          </cell>
          <cell r="B733" t="str">
            <v>is</v>
          </cell>
          <cell r="C733" t="str">
            <v>Iceland</v>
          </cell>
          <cell r="E733">
            <v>4204</v>
          </cell>
          <cell r="F733">
            <v>4204</v>
          </cell>
          <cell r="G733">
            <v>4310</v>
          </cell>
          <cell r="H733">
            <v>4466</v>
          </cell>
          <cell r="I733">
            <v>4515</v>
          </cell>
          <cell r="J733">
            <v>4682</v>
          </cell>
          <cell r="K733">
            <v>4772</v>
          </cell>
          <cell r="L733">
            <v>5207</v>
          </cell>
          <cell r="M733">
            <v>5621</v>
          </cell>
          <cell r="N733">
            <v>6047</v>
          </cell>
          <cell r="O733">
            <v>6356</v>
          </cell>
          <cell r="P733">
            <v>6578</v>
          </cell>
          <cell r="Q733">
            <v>6977</v>
          </cell>
          <cell r="R733">
            <v>7088</v>
          </cell>
          <cell r="S733">
            <v>7134</v>
          </cell>
        </row>
        <row r="734">
          <cell r="A734" t="str">
            <v>no Norway</v>
          </cell>
          <cell r="B734" t="str">
            <v>no</v>
          </cell>
          <cell r="C734" t="str">
            <v>Norway</v>
          </cell>
          <cell r="E734">
            <v>121382</v>
          </cell>
          <cell r="F734">
            <v>110580</v>
          </cell>
          <cell r="G734">
            <v>117062</v>
          </cell>
          <cell r="H734">
            <v>119622</v>
          </cell>
          <cell r="I734">
            <v>112676</v>
          </cell>
          <cell r="J734">
            <v>122299</v>
          </cell>
          <cell r="K734">
            <v>103876</v>
          </cell>
          <cell r="L734">
            <v>110938</v>
          </cell>
          <cell r="M734">
            <v>116259</v>
          </cell>
          <cell r="N734">
            <v>121887</v>
          </cell>
          <cell r="O734">
            <v>142266</v>
          </cell>
          <cell r="P734">
            <v>121026</v>
          </cell>
          <cell r="Q734">
            <v>129837</v>
          </cell>
          <cell r="R734">
            <v>106216</v>
          </cell>
          <cell r="S734">
            <v>109287</v>
          </cell>
        </row>
        <row r="740">
          <cell r="A740" t="str">
            <v>indic_en 107015</v>
          </cell>
          <cell r="B740" t="str">
            <v>indic_en</v>
          </cell>
          <cell r="C740">
            <v>107015</v>
          </cell>
        </row>
        <row r="741">
          <cell r="A741" t="str">
            <v xml:space="preserve"> Gross production from hydro power stations (Capacity &lt; 1 MW)</v>
          </cell>
          <cell r="C741" t="str">
            <v>Gross production from hydro power stations (Capacity &lt; 1 MW)</v>
          </cell>
        </row>
        <row r="742">
          <cell r="A742" t="str">
            <v>unit gwh</v>
          </cell>
          <cell r="B742" t="str">
            <v>unit</v>
          </cell>
          <cell r="C742" t="str">
            <v>gwh</v>
          </cell>
        </row>
        <row r="743">
          <cell r="A743" t="str">
            <v xml:space="preserve"> Gigawatt hour</v>
          </cell>
          <cell r="C743" t="str">
            <v>Gigawatt hour</v>
          </cell>
        </row>
        <row r="744">
          <cell r="A744" t="str">
            <v>product 6000</v>
          </cell>
          <cell r="B744" t="str">
            <v>product</v>
          </cell>
          <cell r="C744">
            <v>6000</v>
          </cell>
        </row>
        <row r="745">
          <cell r="A745" t="str">
            <v xml:space="preserve"> Electrical Energy</v>
          </cell>
          <cell r="C745" t="str">
            <v>Electrical Energy</v>
          </cell>
        </row>
        <row r="746">
          <cell r="A746" t="str">
            <v xml:space="preserve"> </v>
          </cell>
        </row>
        <row r="747">
          <cell r="A747" t="str">
            <v xml:space="preserve"> </v>
          </cell>
          <cell r="D747" t="str">
            <v>time</v>
          </cell>
          <cell r="E747" t="str">
            <v>1990a00</v>
          </cell>
          <cell r="F747" t="str">
            <v>1991a00</v>
          </cell>
          <cell r="G747" t="str">
            <v>1992a00</v>
          </cell>
          <cell r="H747" t="str">
            <v>1993a00</v>
          </cell>
          <cell r="I747" t="str">
            <v>1994a00</v>
          </cell>
          <cell r="J747" t="str">
            <v>1995a00</v>
          </cell>
          <cell r="K747" t="str">
            <v>1996a00</v>
          </cell>
          <cell r="L747" t="str">
            <v>1997a00</v>
          </cell>
          <cell r="M747" t="str">
            <v>1998a00</v>
          </cell>
          <cell r="N747" t="str">
            <v>1999a00</v>
          </cell>
          <cell r="O747" t="str">
            <v>2000a00</v>
          </cell>
          <cell r="P747" t="str">
            <v>2001a00</v>
          </cell>
          <cell r="Q747" t="str">
            <v>2002a00</v>
          </cell>
          <cell r="R747" t="str">
            <v>2003a00</v>
          </cell>
          <cell r="S747" t="str">
            <v>2004a00</v>
          </cell>
        </row>
        <row r="748">
          <cell r="A748" t="str">
            <v xml:space="preserve"> </v>
          </cell>
        </row>
        <row r="749">
          <cell r="A749" t="str">
            <v xml:space="preserve">geo </v>
          </cell>
          <cell r="B749" t="str">
            <v>geo</v>
          </cell>
        </row>
        <row r="750">
          <cell r="A750" t="str">
            <v>eu25 European Union (25 countries)</v>
          </cell>
          <cell r="B750" t="str">
            <v>eu25</v>
          </cell>
          <cell r="C750" t="str">
            <v>European Union (25 countries)</v>
          </cell>
          <cell r="E750" t="str">
            <v>:</v>
          </cell>
          <cell r="F750" t="str">
            <v>:</v>
          </cell>
          <cell r="G750" t="str">
            <v>:</v>
          </cell>
          <cell r="H750" t="str">
            <v>:</v>
          </cell>
          <cell r="I750" t="str">
            <v>:</v>
          </cell>
          <cell r="J750">
            <v>8333</v>
          </cell>
          <cell r="K750">
            <v>8411</v>
          </cell>
          <cell r="L750">
            <v>9120</v>
          </cell>
          <cell r="M750">
            <v>9015</v>
          </cell>
          <cell r="N750">
            <v>8770</v>
          </cell>
          <cell r="O750">
            <v>8688</v>
          </cell>
          <cell r="P750">
            <v>8833</v>
          </cell>
          <cell r="Q750">
            <v>9009</v>
          </cell>
          <cell r="R750">
            <v>9142</v>
          </cell>
          <cell r="S750">
            <v>9509</v>
          </cell>
        </row>
        <row r="751">
          <cell r="A751" t="str">
            <v>eu15 European Union (15 countries)</v>
          </cell>
          <cell r="B751" t="str">
            <v>eu15</v>
          </cell>
          <cell r="C751" t="str">
            <v>European Union (15 countries)</v>
          </cell>
          <cell r="E751">
            <v>6120</v>
          </cell>
          <cell r="F751">
            <v>5128</v>
          </cell>
          <cell r="G751">
            <v>5083</v>
          </cell>
          <cell r="H751">
            <v>7403</v>
          </cell>
          <cell r="I751">
            <v>8210</v>
          </cell>
          <cell r="J751">
            <v>8319</v>
          </cell>
          <cell r="K751">
            <v>8398</v>
          </cell>
          <cell r="L751">
            <v>9099</v>
          </cell>
          <cell r="M751">
            <v>8771</v>
          </cell>
          <cell r="N751">
            <v>8476</v>
          </cell>
          <cell r="O751">
            <v>8177</v>
          </cell>
          <cell r="P751">
            <v>8315</v>
          </cell>
          <cell r="Q751">
            <v>8419</v>
          </cell>
          <cell r="R751">
            <v>8660</v>
          </cell>
          <cell r="S751">
            <v>8569</v>
          </cell>
        </row>
        <row r="752">
          <cell r="A752" t="str">
            <v>nms10 New Member States (CZ, EE, CY, LV, LT, HU, MT, PL, SI, SK)</v>
          </cell>
          <cell r="B752" t="str">
            <v>nms10</v>
          </cell>
          <cell r="C752" t="str">
            <v>New Member States (CZ, EE, CY, LV, LT, HU, MT, PL, SI, SK)</v>
          </cell>
          <cell r="E752" t="str">
            <v>:</v>
          </cell>
          <cell r="F752" t="str">
            <v>:</v>
          </cell>
          <cell r="G752" t="str">
            <v>:</v>
          </cell>
          <cell r="H752" t="str">
            <v>:</v>
          </cell>
          <cell r="I752" t="str">
            <v>:</v>
          </cell>
          <cell r="J752">
            <v>14</v>
          </cell>
          <cell r="K752">
            <v>13</v>
          </cell>
          <cell r="L752">
            <v>21</v>
          </cell>
          <cell r="M752">
            <v>244</v>
          </cell>
          <cell r="N752">
            <v>294</v>
          </cell>
          <cell r="O752">
            <v>511</v>
          </cell>
          <cell r="P752">
            <v>518</v>
          </cell>
          <cell r="Q752">
            <v>590</v>
          </cell>
          <cell r="R752">
            <v>482</v>
          </cell>
          <cell r="S752">
            <v>940</v>
          </cell>
        </row>
        <row r="753">
          <cell r="A753" t="str">
            <v>be Belgium</v>
          </cell>
          <cell r="B753" t="str">
            <v>be</v>
          </cell>
          <cell r="C753" t="str">
            <v>Belgium</v>
          </cell>
          <cell r="E753">
            <v>7</v>
          </cell>
          <cell r="F753">
            <v>6</v>
          </cell>
          <cell r="G753">
            <v>7</v>
          </cell>
          <cell r="H753">
            <v>10</v>
          </cell>
          <cell r="I753">
            <v>12</v>
          </cell>
          <cell r="J753">
            <v>13</v>
          </cell>
          <cell r="K753">
            <v>10</v>
          </cell>
          <cell r="L753">
            <v>12</v>
          </cell>
          <cell r="M753">
            <v>15</v>
          </cell>
          <cell r="N753">
            <v>14</v>
          </cell>
          <cell r="O753">
            <v>19</v>
          </cell>
          <cell r="P753">
            <v>18</v>
          </cell>
          <cell r="Q753">
            <v>17</v>
          </cell>
          <cell r="R753">
            <v>14</v>
          </cell>
          <cell r="S753">
            <v>22</v>
          </cell>
        </row>
        <row r="754">
          <cell r="A754" t="str">
            <v>cz Czech Republic</v>
          </cell>
          <cell r="B754" t="str">
            <v>cz</v>
          </cell>
          <cell r="C754" t="str">
            <v>Czech Republic</v>
          </cell>
          <cell r="E754" t="str">
            <v>:</v>
          </cell>
          <cell r="F754" t="str">
            <v>:</v>
          </cell>
          <cell r="G754" t="str">
            <v>:</v>
          </cell>
          <cell r="H754" t="str">
            <v>:</v>
          </cell>
          <cell r="I754" t="str">
            <v>: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286</v>
          </cell>
        </row>
        <row r="755">
          <cell r="A755" t="str">
            <v>dk Denmark</v>
          </cell>
          <cell r="B755" t="str">
            <v>dk</v>
          </cell>
          <cell r="C755" t="str">
            <v>Denmark</v>
          </cell>
          <cell r="E755">
            <v>15</v>
          </cell>
          <cell r="F755">
            <v>25</v>
          </cell>
          <cell r="G755">
            <v>16</v>
          </cell>
          <cell r="H755">
            <v>28</v>
          </cell>
          <cell r="I755">
            <v>17</v>
          </cell>
          <cell r="J755">
            <v>17</v>
          </cell>
          <cell r="K755">
            <v>6</v>
          </cell>
          <cell r="L755">
            <v>10</v>
          </cell>
          <cell r="M755">
            <v>15</v>
          </cell>
          <cell r="N755">
            <v>10</v>
          </cell>
          <cell r="O755">
            <v>10</v>
          </cell>
          <cell r="P755">
            <v>14</v>
          </cell>
          <cell r="Q755">
            <v>32</v>
          </cell>
          <cell r="R755">
            <v>11</v>
          </cell>
          <cell r="S755">
            <v>14</v>
          </cell>
        </row>
        <row r="756">
          <cell r="A756" t="str">
            <v>de Germany (including ex-GDR from 1991)</v>
          </cell>
          <cell r="B756" t="str">
            <v>de</v>
          </cell>
          <cell r="C756" t="str">
            <v>Germany (including ex-GDR from 1991)</v>
          </cell>
          <cell r="E756">
            <v>2850</v>
          </cell>
          <cell r="F756">
            <v>1247</v>
          </cell>
          <cell r="G756">
            <v>1227</v>
          </cell>
          <cell r="H756">
            <v>1215</v>
          </cell>
          <cell r="I756">
            <v>1612</v>
          </cell>
          <cell r="J756">
            <v>1655</v>
          </cell>
          <cell r="K756">
            <v>1643</v>
          </cell>
          <cell r="L756">
            <v>1643</v>
          </cell>
          <cell r="M756">
            <v>1849</v>
          </cell>
          <cell r="N756">
            <v>2019</v>
          </cell>
          <cell r="O756">
            <v>1802</v>
          </cell>
          <cell r="P756">
            <v>2208</v>
          </cell>
          <cell r="Q756">
            <v>2800</v>
          </cell>
          <cell r="R756">
            <v>3400</v>
          </cell>
          <cell r="S756">
            <v>3314</v>
          </cell>
        </row>
        <row r="757">
          <cell r="A757" t="str">
            <v>ee Estonia</v>
          </cell>
          <cell r="B757" t="str">
            <v>ee</v>
          </cell>
          <cell r="C757" t="str">
            <v>Estonia</v>
          </cell>
          <cell r="E757" t="str">
            <v>:</v>
          </cell>
          <cell r="F757" t="str">
            <v>: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5</v>
          </cell>
          <cell r="P757">
            <v>7</v>
          </cell>
          <cell r="Q757">
            <v>6</v>
          </cell>
          <cell r="R757">
            <v>13</v>
          </cell>
          <cell r="S757">
            <v>22</v>
          </cell>
        </row>
        <row r="758">
          <cell r="A758" t="str">
            <v>gr Greece</v>
          </cell>
          <cell r="B758" t="str">
            <v>gr</v>
          </cell>
          <cell r="C758" t="str">
            <v>Greece</v>
          </cell>
          <cell r="E758">
            <v>6</v>
          </cell>
          <cell r="F758">
            <v>5</v>
          </cell>
          <cell r="G758">
            <v>5</v>
          </cell>
          <cell r="H758">
            <v>5</v>
          </cell>
          <cell r="I758">
            <v>8</v>
          </cell>
          <cell r="J758">
            <v>6</v>
          </cell>
          <cell r="K758">
            <v>7</v>
          </cell>
          <cell r="L758">
            <v>11</v>
          </cell>
          <cell r="M758">
            <v>8</v>
          </cell>
          <cell r="N758">
            <v>18</v>
          </cell>
          <cell r="O758">
            <v>26</v>
          </cell>
          <cell r="P758">
            <v>40</v>
          </cell>
          <cell r="Q758">
            <v>58</v>
          </cell>
          <cell r="R758">
            <v>76</v>
          </cell>
          <cell r="S758">
            <v>91</v>
          </cell>
        </row>
        <row r="759">
          <cell r="A759" t="str">
            <v>es Spain</v>
          </cell>
          <cell r="B759" t="str">
            <v>es</v>
          </cell>
          <cell r="C759" t="str">
            <v>Spain</v>
          </cell>
          <cell r="E759">
            <v>685</v>
          </cell>
          <cell r="F759">
            <v>719</v>
          </cell>
          <cell r="G759">
            <v>524</v>
          </cell>
          <cell r="H759">
            <v>642</v>
          </cell>
          <cell r="I759">
            <v>649</v>
          </cell>
          <cell r="J759">
            <v>824</v>
          </cell>
          <cell r="K759">
            <v>947</v>
          </cell>
          <cell r="L759">
            <v>686</v>
          </cell>
          <cell r="M759">
            <v>897</v>
          </cell>
          <cell r="N759">
            <v>601</v>
          </cell>
          <cell r="O759">
            <v>479</v>
          </cell>
          <cell r="P759">
            <v>496</v>
          </cell>
          <cell r="Q759">
            <v>414</v>
          </cell>
          <cell r="R759">
            <v>647</v>
          </cell>
          <cell r="S759">
            <v>696</v>
          </cell>
        </row>
        <row r="760">
          <cell r="A760" t="str">
            <v>fr France</v>
          </cell>
          <cell r="B760" t="str">
            <v>fr</v>
          </cell>
          <cell r="C760" t="str">
            <v>France</v>
          </cell>
          <cell r="E760">
            <v>1349</v>
          </cell>
          <cell r="F760">
            <v>1575</v>
          </cell>
          <cell r="G760">
            <v>1732</v>
          </cell>
          <cell r="H760">
            <v>1573</v>
          </cell>
          <cell r="I760">
            <v>1872</v>
          </cell>
          <cell r="J760">
            <v>1798</v>
          </cell>
          <cell r="K760">
            <v>1688</v>
          </cell>
          <cell r="L760">
            <v>1476</v>
          </cell>
          <cell r="M760">
            <v>1566</v>
          </cell>
          <cell r="N760">
            <v>1601</v>
          </cell>
          <cell r="O760">
            <v>1656</v>
          </cell>
          <cell r="P760">
            <v>1434</v>
          </cell>
          <cell r="Q760">
            <v>1344</v>
          </cell>
          <cell r="R760">
            <v>1313</v>
          </cell>
          <cell r="S760">
            <v>1356</v>
          </cell>
        </row>
        <row r="761">
          <cell r="A761" t="str">
            <v>ie Ireland</v>
          </cell>
          <cell r="B761" t="str">
            <v>ie</v>
          </cell>
          <cell r="C761" t="str">
            <v>Ireland</v>
          </cell>
          <cell r="E761">
            <v>20</v>
          </cell>
          <cell r="F761">
            <v>24</v>
          </cell>
          <cell r="G761">
            <v>18</v>
          </cell>
          <cell r="H761">
            <v>18</v>
          </cell>
          <cell r="I761">
            <v>22</v>
          </cell>
          <cell r="J761">
            <v>17</v>
          </cell>
          <cell r="K761">
            <v>24</v>
          </cell>
          <cell r="L761">
            <v>23</v>
          </cell>
          <cell r="M761">
            <v>26</v>
          </cell>
          <cell r="N761">
            <v>27</v>
          </cell>
          <cell r="O761">
            <v>27</v>
          </cell>
          <cell r="P761">
            <v>25</v>
          </cell>
          <cell r="Q761">
            <v>31</v>
          </cell>
          <cell r="R761">
            <v>26</v>
          </cell>
          <cell r="S761">
            <v>29</v>
          </cell>
        </row>
        <row r="762">
          <cell r="A762" t="str">
            <v>it Italy</v>
          </cell>
          <cell r="B762" t="str">
            <v>it</v>
          </cell>
          <cell r="C762" t="str">
            <v>Italy</v>
          </cell>
          <cell r="E762">
            <v>1044</v>
          </cell>
          <cell r="F762">
            <v>1366</v>
          </cell>
          <cell r="G762">
            <v>1400</v>
          </cell>
          <cell r="H762">
            <v>1470</v>
          </cell>
          <cell r="I762">
            <v>1633</v>
          </cell>
          <cell r="J762">
            <v>1411</v>
          </cell>
          <cell r="K762">
            <v>1649</v>
          </cell>
          <cell r="L762">
            <v>1627</v>
          </cell>
          <cell r="M762">
            <v>1718</v>
          </cell>
          <cell r="N762">
            <v>1762</v>
          </cell>
          <cell r="O762">
            <v>1550</v>
          </cell>
          <cell r="P762">
            <v>1668</v>
          </cell>
          <cell r="Q762">
            <v>1604</v>
          </cell>
          <cell r="R762">
            <v>1455</v>
          </cell>
          <cell r="S762">
            <v>1731</v>
          </cell>
        </row>
        <row r="763">
          <cell r="A763" t="str">
            <v>cy Cyprus</v>
          </cell>
          <cell r="B763" t="str">
            <v>cy</v>
          </cell>
          <cell r="C763" t="str">
            <v>Cyprus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</row>
        <row r="764">
          <cell r="A764" t="str">
            <v>lv Latvia</v>
          </cell>
          <cell r="B764" t="str">
            <v>lv</v>
          </cell>
          <cell r="C764" t="str">
            <v>Latvia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1</v>
          </cell>
          <cell r="J764">
            <v>2</v>
          </cell>
          <cell r="K764">
            <v>2</v>
          </cell>
          <cell r="L764">
            <v>4</v>
          </cell>
          <cell r="M764">
            <v>9</v>
          </cell>
          <cell r="N764">
            <v>11</v>
          </cell>
          <cell r="O764">
            <v>17</v>
          </cell>
          <cell r="P764">
            <v>29</v>
          </cell>
          <cell r="Q764">
            <v>24</v>
          </cell>
          <cell r="R764">
            <v>43</v>
          </cell>
          <cell r="S764">
            <v>46</v>
          </cell>
        </row>
        <row r="765">
          <cell r="A765" t="str">
            <v>lt Lithuania</v>
          </cell>
          <cell r="B765" t="str">
            <v>lt</v>
          </cell>
          <cell r="C765" t="str">
            <v>Lithuania</v>
          </cell>
          <cell r="E765">
            <v>18</v>
          </cell>
          <cell r="F765">
            <v>12</v>
          </cell>
          <cell r="G765">
            <v>11</v>
          </cell>
          <cell r="H765">
            <v>12</v>
          </cell>
          <cell r="I765">
            <v>14</v>
          </cell>
          <cell r="J765">
            <v>9</v>
          </cell>
          <cell r="K765">
            <v>8</v>
          </cell>
          <cell r="L765">
            <v>14</v>
          </cell>
          <cell r="M765">
            <v>19</v>
          </cell>
          <cell r="N765">
            <v>22</v>
          </cell>
          <cell r="O765">
            <v>22</v>
          </cell>
          <cell r="P765">
            <v>31</v>
          </cell>
          <cell r="Q765">
            <v>26</v>
          </cell>
          <cell r="R765">
            <v>29</v>
          </cell>
          <cell r="S765">
            <v>43</v>
          </cell>
        </row>
        <row r="766">
          <cell r="A766" t="str">
            <v>lu Luxembourg (Grand-Duché)</v>
          </cell>
          <cell r="B766" t="str">
            <v>lu</v>
          </cell>
          <cell r="C766" t="str">
            <v>Luxembourg (Grand-Duché)</v>
          </cell>
          <cell r="E766">
            <v>3</v>
          </cell>
          <cell r="F766">
            <v>3</v>
          </cell>
          <cell r="G766">
            <v>3</v>
          </cell>
          <cell r="H766">
            <v>5</v>
          </cell>
          <cell r="I766">
            <v>3</v>
          </cell>
          <cell r="J766">
            <v>3</v>
          </cell>
          <cell r="K766">
            <v>3</v>
          </cell>
          <cell r="L766">
            <v>5</v>
          </cell>
          <cell r="M766">
            <v>5</v>
          </cell>
          <cell r="N766">
            <v>5</v>
          </cell>
          <cell r="O766">
            <v>6</v>
          </cell>
          <cell r="P766">
            <v>6</v>
          </cell>
          <cell r="Q766">
            <v>5</v>
          </cell>
          <cell r="R766">
            <v>5</v>
          </cell>
          <cell r="S766">
            <v>5</v>
          </cell>
        </row>
        <row r="767">
          <cell r="A767" t="str">
            <v>hu Hungary</v>
          </cell>
          <cell r="B767" t="str">
            <v>hu</v>
          </cell>
          <cell r="C767" t="str">
            <v>Hungary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12</v>
          </cell>
        </row>
        <row r="768">
          <cell r="A768" t="str">
            <v>mt Malta</v>
          </cell>
          <cell r="B768" t="str">
            <v>mt</v>
          </cell>
          <cell r="C768" t="str">
            <v>Malta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</row>
        <row r="769">
          <cell r="A769" t="str">
            <v>nl Netherlands</v>
          </cell>
          <cell r="B769" t="str">
            <v>nl</v>
          </cell>
          <cell r="C769" t="str">
            <v>Netherlands</v>
          </cell>
          <cell r="E769">
            <v>1</v>
          </cell>
          <cell r="F769">
            <v>1</v>
          </cell>
          <cell r="G769">
            <v>1</v>
          </cell>
          <cell r="H769">
            <v>1</v>
          </cell>
          <cell r="I769">
            <v>1</v>
          </cell>
          <cell r="J769">
            <v>1</v>
          </cell>
          <cell r="K769">
            <v>1</v>
          </cell>
          <cell r="L769">
            <v>1</v>
          </cell>
          <cell r="M769">
            <v>1</v>
          </cell>
          <cell r="N769">
            <v>1</v>
          </cell>
          <cell r="O769">
            <v>1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</row>
        <row r="770">
          <cell r="A770" t="str">
            <v>at Austria</v>
          </cell>
          <cell r="B770" t="str">
            <v>at</v>
          </cell>
          <cell r="C770" t="str">
            <v>Austria</v>
          </cell>
          <cell r="E770">
            <v>0</v>
          </cell>
          <cell r="F770">
            <v>0</v>
          </cell>
          <cell r="G770">
            <v>0</v>
          </cell>
          <cell r="H770">
            <v>1548</v>
          </cell>
          <cell r="I770">
            <v>1504</v>
          </cell>
          <cell r="J770">
            <v>1587</v>
          </cell>
          <cell r="K770">
            <v>1615</v>
          </cell>
          <cell r="L770">
            <v>1590</v>
          </cell>
          <cell r="M770">
            <v>1539</v>
          </cell>
          <cell r="N770">
            <v>1512</v>
          </cell>
          <cell r="O770">
            <v>1566</v>
          </cell>
          <cell r="P770">
            <v>1521</v>
          </cell>
          <cell r="Q770">
            <v>1399</v>
          </cell>
          <cell r="R770">
            <v>955</v>
          </cell>
          <cell r="S770">
            <v>564</v>
          </cell>
        </row>
        <row r="771">
          <cell r="A771" t="str">
            <v>pl Poland</v>
          </cell>
          <cell r="B771" t="str">
            <v>pl</v>
          </cell>
          <cell r="C771" t="str">
            <v>Poland</v>
          </cell>
          <cell r="E771">
            <v>2</v>
          </cell>
          <cell r="F771">
            <v>1</v>
          </cell>
          <cell r="G771">
            <v>1</v>
          </cell>
          <cell r="H771">
            <v>2</v>
          </cell>
          <cell r="I771">
            <v>3</v>
          </cell>
          <cell r="J771">
            <v>3</v>
          </cell>
          <cell r="K771">
            <v>3</v>
          </cell>
          <cell r="L771">
            <v>3</v>
          </cell>
          <cell r="M771">
            <v>216</v>
          </cell>
          <cell r="N771">
            <v>208</v>
          </cell>
          <cell r="O771">
            <v>298</v>
          </cell>
          <cell r="P771">
            <v>239</v>
          </cell>
          <cell r="Q771">
            <v>262</v>
          </cell>
          <cell r="R771">
            <v>243</v>
          </cell>
          <cell r="S771">
            <v>273</v>
          </cell>
        </row>
        <row r="772">
          <cell r="A772" t="str">
            <v>pt Portugal</v>
          </cell>
          <cell r="B772" t="str">
            <v>pt</v>
          </cell>
          <cell r="C772" t="str">
            <v>Portugal</v>
          </cell>
          <cell r="E772">
            <v>35</v>
          </cell>
          <cell r="F772">
            <v>40</v>
          </cell>
          <cell r="G772">
            <v>28</v>
          </cell>
          <cell r="H772">
            <v>48</v>
          </cell>
          <cell r="I772">
            <v>53</v>
          </cell>
          <cell r="J772">
            <v>43</v>
          </cell>
          <cell r="K772">
            <v>46</v>
          </cell>
          <cell r="L772">
            <v>49</v>
          </cell>
          <cell r="M772">
            <v>43</v>
          </cell>
          <cell r="N772">
            <v>58</v>
          </cell>
          <cell r="O772">
            <v>73</v>
          </cell>
          <cell r="P772">
            <v>71</v>
          </cell>
          <cell r="Q772">
            <v>66</v>
          </cell>
          <cell r="R772">
            <v>84</v>
          </cell>
          <cell r="S772">
            <v>74</v>
          </cell>
        </row>
        <row r="773">
          <cell r="A773" t="str">
            <v>si Slovenia</v>
          </cell>
          <cell r="B773" t="str">
            <v>si</v>
          </cell>
          <cell r="C773" t="str">
            <v>Slovenia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53</v>
          </cell>
          <cell r="O773">
            <v>169</v>
          </cell>
          <cell r="P773">
            <v>197</v>
          </cell>
          <cell r="Q773">
            <v>256</v>
          </cell>
          <cell r="R773">
            <v>141</v>
          </cell>
          <cell r="S773">
            <v>238</v>
          </cell>
        </row>
        <row r="774">
          <cell r="A774" t="str">
            <v>sk Slovakia</v>
          </cell>
          <cell r="B774" t="str">
            <v>sk</v>
          </cell>
          <cell r="C774" t="str">
            <v>Slovakia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15</v>
          </cell>
          <cell r="Q774">
            <v>16</v>
          </cell>
          <cell r="R774">
            <v>13</v>
          </cell>
          <cell r="S774">
            <v>20</v>
          </cell>
        </row>
        <row r="775">
          <cell r="A775" t="str">
            <v>fi Finland</v>
          </cell>
          <cell r="B775" t="str">
            <v>fi</v>
          </cell>
          <cell r="C775" t="str">
            <v>Finland</v>
          </cell>
          <cell r="E775">
            <v>105</v>
          </cell>
          <cell r="F775">
            <v>117</v>
          </cell>
          <cell r="G775">
            <v>122</v>
          </cell>
          <cell r="H775">
            <v>109</v>
          </cell>
          <cell r="I775">
            <v>102</v>
          </cell>
          <cell r="J775">
            <v>101</v>
          </cell>
          <cell r="K775">
            <v>117</v>
          </cell>
          <cell r="L775">
            <v>123</v>
          </cell>
          <cell r="M775">
            <v>158</v>
          </cell>
          <cell r="N775">
            <v>112</v>
          </cell>
          <cell r="O775">
            <v>134</v>
          </cell>
          <cell r="P775">
            <v>127</v>
          </cell>
          <cell r="Q775">
            <v>97</v>
          </cell>
          <cell r="R775">
            <v>90</v>
          </cell>
          <cell r="S775">
            <v>139</v>
          </cell>
        </row>
        <row r="776">
          <cell r="A776" t="str">
            <v>se Sweden</v>
          </cell>
          <cell r="B776" t="str">
            <v>se</v>
          </cell>
          <cell r="C776" t="str">
            <v>Sweden</v>
          </cell>
          <cell r="E776">
            <v>0</v>
          </cell>
          <cell r="F776">
            <v>0</v>
          </cell>
          <cell r="G776">
            <v>0</v>
          </cell>
          <cell r="H776">
            <v>731</v>
          </cell>
          <cell r="I776">
            <v>722</v>
          </cell>
          <cell r="J776">
            <v>778</v>
          </cell>
          <cell r="K776">
            <v>598</v>
          </cell>
          <cell r="L776">
            <v>1786</v>
          </cell>
          <cell r="M776">
            <v>859</v>
          </cell>
          <cell r="N776">
            <v>664</v>
          </cell>
          <cell r="O776">
            <v>753</v>
          </cell>
          <cell r="P776">
            <v>612</v>
          </cell>
          <cell r="Q776">
            <v>517</v>
          </cell>
          <cell r="R776">
            <v>547</v>
          </cell>
          <cell r="S776">
            <v>506</v>
          </cell>
        </row>
        <row r="777">
          <cell r="A777" t="str">
            <v>uk United Kingdom</v>
          </cell>
          <cell r="B777" t="str">
            <v>uk</v>
          </cell>
          <cell r="C777" t="str">
            <v>United Kingdom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65</v>
          </cell>
          <cell r="K777">
            <v>44</v>
          </cell>
          <cell r="L777">
            <v>57</v>
          </cell>
          <cell r="M777">
            <v>72</v>
          </cell>
          <cell r="N777">
            <v>72</v>
          </cell>
          <cell r="O777">
            <v>75</v>
          </cell>
          <cell r="P777">
            <v>75</v>
          </cell>
          <cell r="Q777">
            <v>35</v>
          </cell>
          <cell r="R777">
            <v>37</v>
          </cell>
          <cell r="S777">
            <v>28</v>
          </cell>
        </row>
        <row r="778">
          <cell r="A778" t="str">
            <v>bg Bulgaria</v>
          </cell>
          <cell r="B778" t="str">
            <v>bg</v>
          </cell>
          <cell r="C778" t="str">
            <v>Bulgaria</v>
          </cell>
          <cell r="E778" t="str">
            <v>:</v>
          </cell>
          <cell r="F778" t="str">
            <v>:</v>
          </cell>
          <cell r="G778" t="str">
            <v>:</v>
          </cell>
          <cell r="H778" t="str">
            <v>:</v>
          </cell>
          <cell r="I778" t="str">
            <v>:</v>
          </cell>
          <cell r="J778" t="str">
            <v>:</v>
          </cell>
          <cell r="K778" t="str">
            <v>:</v>
          </cell>
          <cell r="L778" t="str">
            <v>:</v>
          </cell>
          <cell r="M778" t="str">
            <v>:</v>
          </cell>
          <cell r="N778" t="str">
            <v>:</v>
          </cell>
          <cell r="O778">
            <v>40</v>
          </cell>
          <cell r="P778">
            <v>6</v>
          </cell>
          <cell r="Q778">
            <v>5</v>
          </cell>
          <cell r="R778">
            <v>6</v>
          </cell>
          <cell r="S778">
            <v>36</v>
          </cell>
        </row>
        <row r="779">
          <cell r="A779" t="str">
            <v>hr Croatia</v>
          </cell>
          <cell r="B779" t="str">
            <v>hr</v>
          </cell>
          <cell r="C779" t="str">
            <v>Croatia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2</v>
          </cell>
        </row>
        <row r="780">
          <cell r="A780" t="str">
            <v>ro Romania</v>
          </cell>
          <cell r="B780" t="str">
            <v>ro</v>
          </cell>
          <cell r="C780" t="str">
            <v>Romania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54</v>
          </cell>
          <cell r="R780">
            <v>72</v>
          </cell>
          <cell r="S780">
            <v>86</v>
          </cell>
        </row>
        <row r="781">
          <cell r="A781" t="str">
            <v>tr Turkey</v>
          </cell>
          <cell r="B781" t="str">
            <v>tr</v>
          </cell>
          <cell r="C781" t="str">
            <v>Turkey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29</v>
          </cell>
          <cell r="O781">
            <v>31</v>
          </cell>
          <cell r="P781">
            <v>36</v>
          </cell>
          <cell r="Q781">
            <v>53</v>
          </cell>
          <cell r="R781">
            <v>56</v>
          </cell>
          <cell r="S781">
            <v>55</v>
          </cell>
        </row>
        <row r="782">
          <cell r="A782" t="str">
            <v>is Iceland</v>
          </cell>
          <cell r="B782" t="str">
            <v>is</v>
          </cell>
          <cell r="C782" t="str">
            <v>Iceland</v>
          </cell>
          <cell r="E782" t="str">
            <v>:</v>
          </cell>
          <cell r="F782" t="str">
            <v>:</v>
          </cell>
          <cell r="G782" t="str">
            <v>:</v>
          </cell>
          <cell r="H782" t="str">
            <v>:</v>
          </cell>
          <cell r="I782" t="str">
            <v>:</v>
          </cell>
          <cell r="J782" t="str">
            <v>:</v>
          </cell>
          <cell r="K782" t="str">
            <v>:</v>
          </cell>
          <cell r="L782" t="str">
            <v>:</v>
          </cell>
          <cell r="M782" t="str">
            <v>:</v>
          </cell>
          <cell r="N782">
            <v>20</v>
          </cell>
          <cell r="O782">
            <v>19</v>
          </cell>
          <cell r="P782">
            <v>19</v>
          </cell>
          <cell r="Q782">
            <v>34</v>
          </cell>
          <cell r="R782">
            <v>35</v>
          </cell>
          <cell r="S782">
            <v>32</v>
          </cell>
        </row>
        <row r="783">
          <cell r="A783" t="str">
            <v>no Norway</v>
          </cell>
          <cell r="B783" t="str">
            <v>no</v>
          </cell>
          <cell r="C783" t="str">
            <v>Norway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310</v>
          </cell>
          <cell r="J783">
            <v>303</v>
          </cell>
          <cell r="K783">
            <v>238</v>
          </cell>
          <cell r="L783">
            <v>403</v>
          </cell>
          <cell r="M783">
            <v>422</v>
          </cell>
          <cell r="N783">
            <v>188</v>
          </cell>
          <cell r="O783">
            <v>234</v>
          </cell>
          <cell r="P783">
            <v>202</v>
          </cell>
          <cell r="Q783">
            <v>213</v>
          </cell>
          <cell r="R783">
            <v>139</v>
          </cell>
          <cell r="S783">
            <v>143</v>
          </cell>
        </row>
        <row r="790">
          <cell r="A790" t="str">
            <v>indic_en 107016</v>
          </cell>
          <cell r="B790" t="str">
            <v>indic_en</v>
          </cell>
          <cell r="C790">
            <v>107016</v>
          </cell>
        </row>
        <row r="791">
          <cell r="A791" t="str">
            <v xml:space="preserve"> Gross production from hydro power stations (Capacity &gt;= 1 MW and &lt;= 10 MW)</v>
          </cell>
          <cell r="C791" t="str">
            <v>Gross production from hydro power stations (Capacity &gt;= 1 MW and &lt;= 10 MW)</v>
          </cell>
        </row>
        <row r="792">
          <cell r="A792" t="str">
            <v>unit gwh</v>
          </cell>
          <cell r="B792" t="str">
            <v>unit</v>
          </cell>
          <cell r="C792" t="str">
            <v>gwh</v>
          </cell>
        </row>
        <row r="793">
          <cell r="A793" t="str">
            <v xml:space="preserve"> Gigawatt hour</v>
          </cell>
          <cell r="C793" t="str">
            <v>Gigawatt hour</v>
          </cell>
        </row>
        <row r="794">
          <cell r="A794" t="str">
            <v>product 6000</v>
          </cell>
          <cell r="B794" t="str">
            <v>product</v>
          </cell>
          <cell r="C794">
            <v>6000</v>
          </cell>
        </row>
        <row r="795">
          <cell r="A795" t="str">
            <v xml:space="preserve"> Electrical Energy</v>
          </cell>
          <cell r="C795" t="str">
            <v>Electrical Energy</v>
          </cell>
        </row>
        <row r="796">
          <cell r="A796" t="str">
            <v xml:space="preserve"> </v>
          </cell>
        </row>
        <row r="797">
          <cell r="A797" t="str">
            <v xml:space="preserve"> </v>
          </cell>
          <cell r="D797" t="str">
            <v>time</v>
          </cell>
          <cell r="E797" t="str">
            <v>1990a00</v>
          </cell>
          <cell r="F797" t="str">
            <v>1991a00</v>
          </cell>
          <cell r="G797" t="str">
            <v>1992a00</v>
          </cell>
          <cell r="H797" t="str">
            <v>1993a00</v>
          </cell>
          <cell r="I797" t="str">
            <v>1994a00</v>
          </cell>
          <cell r="J797" t="str">
            <v>1995a00</v>
          </cell>
          <cell r="K797" t="str">
            <v>1996a00</v>
          </cell>
          <cell r="L797" t="str">
            <v>1997a00</v>
          </cell>
          <cell r="M797" t="str">
            <v>1998a00</v>
          </cell>
          <cell r="N797" t="str">
            <v>1999a00</v>
          </cell>
          <cell r="O797" t="str">
            <v>2000a00</v>
          </cell>
          <cell r="P797" t="str">
            <v>2001a00</v>
          </cell>
          <cell r="Q797" t="str">
            <v>2002a00</v>
          </cell>
          <cell r="R797" t="str">
            <v>2003a00</v>
          </cell>
          <cell r="S797" t="str">
            <v>2004a00</v>
          </cell>
        </row>
        <row r="798">
          <cell r="A798" t="str">
            <v xml:space="preserve"> </v>
          </cell>
        </row>
        <row r="799">
          <cell r="A799" t="str">
            <v xml:space="preserve">geo </v>
          </cell>
          <cell r="B799" t="str">
            <v>geo</v>
          </cell>
        </row>
        <row r="800">
          <cell r="A800" t="str">
            <v>eu25 European Union (25 countries)</v>
          </cell>
          <cell r="B800" t="str">
            <v>eu25</v>
          </cell>
          <cell r="C800" t="str">
            <v>European Union (25 countries)</v>
          </cell>
          <cell r="E800" t="str">
            <v>:</v>
          </cell>
          <cell r="F800" t="str">
            <v>:</v>
          </cell>
          <cell r="G800" t="str">
            <v>:</v>
          </cell>
          <cell r="H800" t="str">
            <v>:</v>
          </cell>
          <cell r="I800" t="str">
            <v>:</v>
          </cell>
          <cell r="J800">
            <v>28592</v>
          </cell>
          <cell r="K800">
            <v>29516</v>
          </cell>
          <cell r="L800">
            <v>28059</v>
          </cell>
          <cell r="M800">
            <v>30197</v>
          </cell>
          <cell r="N800">
            <v>29845</v>
          </cell>
          <cell r="O800">
            <v>32157</v>
          </cell>
          <cell r="P800">
            <v>31738</v>
          </cell>
          <cell r="Q800">
            <v>30033</v>
          </cell>
          <cell r="R800">
            <v>26814</v>
          </cell>
          <cell r="S800">
            <v>32350</v>
          </cell>
        </row>
        <row r="801">
          <cell r="A801" t="str">
            <v>eu15 European Union (15 countries)</v>
          </cell>
          <cell r="B801" t="str">
            <v>eu15</v>
          </cell>
          <cell r="C801" t="str">
            <v>European Union (15 countries)</v>
          </cell>
          <cell r="E801">
            <v>5342</v>
          </cell>
          <cell r="F801">
            <v>10872</v>
          </cell>
          <cell r="G801">
            <v>18194</v>
          </cell>
          <cell r="H801">
            <v>26139</v>
          </cell>
          <cell r="I801">
            <v>29196</v>
          </cell>
          <cell r="J801">
            <v>28584</v>
          </cell>
          <cell r="K801">
            <v>29512</v>
          </cell>
          <cell r="L801">
            <v>28052</v>
          </cell>
          <cell r="M801">
            <v>29616</v>
          </cell>
          <cell r="N801">
            <v>29244</v>
          </cell>
          <cell r="O801">
            <v>31551</v>
          </cell>
          <cell r="P801">
            <v>31003</v>
          </cell>
          <cell r="Q801">
            <v>29255</v>
          </cell>
          <cell r="R801">
            <v>26216</v>
          </cell>
          <cell r="S801">
            <v>30823</v>
          </cell>
        </row>
        <row r="802">
          <cell r="A802" t="str">
            <v>nms10 New Member States (CZ, EE, CY, LV, LT, HU, MT, PL, SI, SK)</v>
          </cell>
          <cell r="B802" t="str">
            <v>nms10</v>
          </cell>
          <cell r="C802" t="str">
            <v>New Member States (CZ, EE, CY, LV, LT, HU, MT, PL, SI, SK)</v>
          </cell>
          <cell r="E802" t="str">
            <v>:</v>
          </cell>
          <cell r="F802" t="str">
            <v>:</v>
          </cell>
          <cell r="G802" t="str">
            <v>:</v>
          </cell>
          <cell r="H802" t="str">
            <v>:</v>
          </cell>
          <cell r="I802" t="str">
            <v>:</v>
          </cell>
          <cell r="J802">
            <v>8</v>
          </cell>
          <cell r="K802">
            <v>4</v>
          </cell>
          <cell r="L802">
            <v>7</v>
          </cell>
          <cell r="M802">
            <v>581</v>
          </cell>
          <cell r="N802">
            <v>601</v>
          </cell>
          <cell r="O802">
            <v>606</v>
          </cell>
          <cell r="P802">
            <v>735</v>
          </cell>
          <cell r="Q802">
            <v>778</v>
          </cell>
          <cell r="R802">
            <v>598</v>
          </cell>
          <cell r="S802">
            <v>1527</v>
          </cell>
        </row>
        <row r="803">
          <cell r="A803" t="str">
            <v>be Belgium</v>
          </cell>
          <cell r="B803" t="str">
            <v>be</v>
          </cell>
          <cell r="C803" t="str">
            <v>Belgium</v>
          </cell>
          <cell r="E803">
            <v>0</v>
          </cell>
          <cell r="F803">
            <v>0</v>
          </cell>
          <cell r="G803">
            <v>140</v>
          </cell>
          <cell r="H803">
            <v>112</v>
          </cell>
          <cell r="I803">
            <v>145</v>
          </cell>
          <cell r="J803">
            <v>172</v>
          </cell>
          <cell r="K803">
            <v>129</v>
          </cell>
          <cell r="L803">
            <v>164</v>
          </cell>
          <cell r="M803">
            <v>199</v>
          </cell>
          <cell r="N803">
            <v>183</v>
          </cell>
          <cell r="O803">
            <v>236</v>
          </cell>
          <cell r="P803">
            <v>224</v>
          </cell>
          <cell r="Q803">
            <v>181</v>
          </cell>
          <cell r="R803">
            <v>133</v>
          </cell>
          <cell r="S803">
            <v>163</v>
          </cell>
        </row>
        <row r="804">
          <cell r="A804" t="str">
            <v>cz Czech Republic</v>
          </cell>
          <cell r="B804" t="str">
            <v>cz</v>
          </cell>
          <cell r="C804" t="str">
            <v>Czech Republic</v>
          </cell>
          <cell r="E804" t="str">
            <v>:</v>
          </cell>
          <cell r="F804" t="str">
            <v>:</v>
          </cell>
          <cell r="G804" t="str">
            <v>:</v>
          </cell>
          <cell r="H804" t="str">
            <v>:</v>
          </cell>
          <cell r="I804" t="str">
            <v>: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617</v>
          </cell>
        </row>
        <row r="805">
          <cell r="A805" t="str">
            <v>dk Denmark</v>
          </cell>
          <cell r="B805" t="str">
            <v>dk</v>
          </cell>
          <cell r="C805" t="str">
            <v>Denmark</v>
          </cell>
          <cell r="E805">
            <v>12</v>
          </cell>
          <cell r="F805">
            <v>11</v>
          </cell>
          <cell r="G805">
            <v>12</v>
          </cell>
          <cell r="H805">
            <v>12</v>
          </cell>
          <cell r="I805">
            <v>16</v>
          </cell>
          <cell r="J805">
            <v>13</v>
          </cell>
          <cell r="K805">
            <v>13</v>
          </cell>
          <cell r="L805">
            <v>10</v>
          </cell>
          <cell r="M805">
            <v>12</v>
          </cell>
          <cell r="N805">
            <v>21</v>
          </cell>
          <cell r="O805">
            <v>19</v>
          </cell>
          <cell r="P805">
            <v>14</v>
          </cell>
          <cell r="Q805">
            <v>17</v>
          </cell>
          <cell r="R805">
            <v>10</v>
          </cell>
          <cell r="S805">
            <v>13</v>
          </cell>
        </row>
        <row r="806">
          <cell r="A806" t="str">
            <v>de Germany (including ex-GDR from 1991)</v>
          </cell>
          <cell r="B806" t="str">
            <v>de</v>
          </cell>
          <cell r="C806" t="str">
            <v>Germany (including ex-GDR from 1991)</v>
          </cell>
          <cell r="E806">
            <v>0</v>
          </cell>
          <cell r="F806">
            <v>4614</v>
          </cell>
          <cell r="G806">
            <v>4989</v>
          </cell>
          <cell r="H806">
            <v>5076</v>
          </cell>
          <cell r="I806">
            <v>5336</v>
          </cell>
          <cell r="J806">
            <v>5578</v>
          </cell>
          <cell r="K806">
            <v>4958</v>
          </cell>
          <cell r="L806">
            <v>5129</v>
          </cell>
          <cell r="M806">
            <v>4428</v>
          </cell>
          <cell r="N806">
            <v>5007</v>
          </cell>
          <cell r="O806">
            <v>6197</v>
          </cell>
          <cell r="P806">
            <v>5426</v>
          </cell>
          <cell r="Q806">
            <v>5794</v>
          </cell>
          <cell r="R806">
            <v>4567</v>
          </cell>
          <cell r="S806">
            <v>5064</v>
          </cell>
        </row>
        <row r="807">
          <cell r="A807" t="str">
            <v>ee Estonia</v>
          </cell>
          <cell r="B807" t="str">
            <v>ee</v>
          </cell>
          <cell r="C807" t="str">
            <v>Estonia</v>
          </cell>
          <cell r="E807" t="str">
            <v>:</v>
          </cell>
          <cell r="F807" t="str">
            <v>: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 t="str">
            <v>gr Greece</v>
          </cell>
          <cell r="B808" t="str">
            <v>gr</v>
          </cell>
          <cell r="C808" t="str">
            <v>Greece</v>
          </cell>
          <cell r="E808">
            <v>54</v>
          </cell>
          <cell r="F808">
            <v>70</v>
          </cell>
          <cell r="G808">
            <v>43</v>
          </cell>
          <cell r="H808">
            <v>77</v>
          </cell>
          <cell r="I808">
            <v>97</v>
          </cell>
          <cell r="J808">
            <v>89</v>
          </cell>
          <cell r="K808">
            <v>119</v>
          </cell>
          <cell r="L808">
            <v>138</v>
          </cell>
          <cell r="M808">
            <v>137</v>
          </cell>
          <cell r="N808">
            <v>164</v>
          </cell>
          <cell r="O808">
            <v>140</v>
          </cell>
          <cell r="P808">
            <v>95</v>
          </cell>
          <cell r="Q808">
            <v>92</v>
          </cell>
          <cell r="R808">
            <v>169</v>
          </cell>
          <cell r="S808">
            <v>212</v>
          </cell>
        </row>
        <row r="809">
          <cell r="A809" t="str">
            <v>es Spain</v>
          </cell>
          <cell r="B809" t="str">
            <v>es</v>
          </cell>
          <cell r="C809" t="str">
            <v>Spain</v>
          </cell>
          <cell r="E809">
            <v>0</v>
          </cell>
          <cell r="F809">
            <v>0</v>
          </cell>
          <cell r="G809">
            <v>1640</v>
          </cell>
          <cell r="H809">
            <v>2232</v>
          </cell>
          <cell r="I809">
            <v>2745</v>
          </cell>
          <cell r="J809">
            <v>3420</v>
          </cell>
          <cell r="K809">
            <v>4343</v>
          </cell>
          <cell r="L809">
            <v>4007</v>
          </cell>
          <cell r="M809">
            <v>4333</v>
          </cell>
          <cell r="N809">
            <v>3289</v>
          </cell>
          <cell r="O809">
            <v>3957</v>
          </cell>
          <cell r="P809">
            <v>4418</v>
          </cell>
          <cell r="Q809">
            <v>3614</v>
          </cell>
          <cell r="R809">
            <v>4699</v>
          </cell>
          <cell r="S809">
            <v>4502</v>
          </cell>
        </row>
        <row r="810">
          <cell r="A810" t="str">
            <v>fr France</v>
          </cell>
          <cell r="B810" t="str">
            <v>fr</v>
          </cell>
          <cell r="C810" t="str">
            <v>France</v>
          </cell>
          <cell r="E810">
            <v>4043</v>
          </cell>
          <cell r="F810">
            <v>4700</v>
          </cell>
          <cell r="G810">
            <v>5629</v>
          </cell>
          <cell r="H810">
            <v>5288</v>
          </cell>
          <cell r="I810">
            <v>6457</v>
          </cell>
          <cell r="J810">
            <v>5897</v>
          </cell>
          <cell r="K810">
            <v>6059</v>
          </cell>
          <cell r="L810">
            <v>5278</v>
          </cell>
          <cell r="M810">
            <v>5674</v>
          </cell>
          <cell r="N810">
            <v>5983</v>
          </cell>
          <cell r="O810">
            <v>5961</v>
          </cell>
          <cell r="P810">
            <v>5632</v>
          </cell>
          <cell r="Q810">
            <v>5336</v>
          </cell>
          <cell r="R810">
            <v>5095</v>
          </cell>
          <cell r="S810">
            <v>5292</v>
          </cell>
        </row>
        <row r="811">
          <cell r="A811" t="str">
            <v>ie Ireland</v>
          </cell>
          <cell r="B811" t="str">
            <v>ie</v>
          </cell>
          <cell r="C811" t="str">
            <v>Ireland</v>
          </cell>
          <cell r="E811">
            <v>0</v>
          </cell>
          <cell r="F811">
            <v>0</v>
          </cell>
          <cell r="G811">
            <v>195</v>
          </cell>
          <cell r="H811">
            <v>200</v>
          </cell>
          <cell r="I811">
            <v>65</v>
          </cell>
          <cell r="J811">
            <v>61</v>
          </cell>
          <cell r="K811">
            <v>152</v>
          </cell>
          <cell r="L811">
            <v>70</v>
          </cell>
          <cell r="M811">
            <v>86</v>
          </cell>
          <cell r="N811">
            <v>96</v>
          </cell>
          <cell r="O811">
            <v>96</v>
          </cell>
          <cell r="P811">
            <v>68</v>
          </cell>
          <cell r="Q811">
            <v>24</v>
          </cell>
          <cell r="R811">
            <v>57</v>
          </cell>
          <cell r="S811">
            <v>71</v>
          </cell>
        </row>
        <row r="812">
          <cell r="A812" t="str">
            <v>it Italy</v>
          </cell>
          <cell r="B812" t="str">
            <v>it</v>
          </cell>
          <cell r="C812" t="str">
            <v>Italy</v>
          </cell>
          <cell r="E812">
            <v>0</v>
          </cell>
          <cell r="F812">
            <v>0</v>
          </cell>
          <cell r="G812">
            <v>4002</v>
          </cell>
          <cell r="H812">
            <v>6134</v>
          </cell>
          <cell r="I812">
            <v>7183</v>
          </cell>
          <cell r="J812">
            <v>6029</v>
          </cell>
          <cell r="K812">
            <v>7205</v>
          </cell>
          <cell r="L812">
            <v>6497</v>
          </cell>
          <cell r="M812">
            <v>6602</v>
          </cell>
          <cell r="N812">
            <v>6840</v>
          </cell>
          <cell r="O812">
            <v>6567</v>
          </cell>
          <cell r="P812">
            <v>6989</v>
          </cell>
          <cell r="Q812">
            <v>6444</v>
          </cell>
          <cell r="R812">
            <v>5736</v>
          </cell>
          <cell r="S812">
            <v>7129</v>
          </cell>
        </row>
        <row r="813">
          <cell r="A813" t="str">
            <v>cy Cyprus</v>
          </cell>
          <cell r="B813" t="str">
            <v>cy</v>
          </cell>
          <cell r="C813" t="str">
            <v>Cyprus</v>
          </cell>
          <cell r="E813" t="str">
            <v>-</v>
          </cell>
          <cell r="F813" t="str">
            <v>-</v>
          </cell>
          <cell r="G813" t="str">
            <v>-</v>
          </cell>
          <cell r="H813" t="str">
            <v>-</v>
          </cell>
          <cell r="I813" t="str">
            <v>-</v>
          </cell>
          <cell r="J813" t="str">
            <v>-</v>
          </cell>
          <cell r="K813" t="str">
            <v>-</v>
          </cell>
          <cell r="L813" t="str">
            <v>-</v>
          </cell>
          <cell r="M813" t="str">
            <v>-</v>
          </cell>
          <cell r="N813" t="str">
            <v>-</v>
          </cell>
          <cell r="O813" t="str">
            <v>-</v>
          </cell>
          <cell r="P813" t="str">
            <v>-</v>
          </cell>
          <cell r="Q813" t="str">
            <v>-</v>
          </cell>
          <cell r="R813" t="str">
            <v>-</v>
          </cell>
          <cell r="S813" t="str">
            <v>-</v>
          </cell>
        </row>
        <row r="814">
          <cell r="A814" t="str">
            <v>lv Latvia</v>
          </cell>
          <cell r="B814" t="str">
            <v>lv</v>
          </cell>
          <cell r="C814" t="str">
            <v>Latvia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1</v>
          </cell>
          <cell r="J814">
            <v>1</v>
          </cell>
          <cell r="K814">
            <v>1</v>
          </cell>
          <cell r="L814">
            <v>3</v>
          </cell>
          <cell r="M814">
            <v>9</v>
          </cell>
          <cell r="N814">
            <v>7</v>
          </cell>
          <cell r="O814">
            <v>8</v>
          </cell>
          <cell r="P814">
            <v>8</v>
          </cell>
          <cell r="Q814">
            <v>8</v>
          </cell>
          <cell r="R814">
            <v>14</v>
          </cell>
          <cell r="S814">
            <v>23</v>
          </cell>
        </row>
        <row r="815">
          <cell r="A815" t="str">
            <v>lt Lithuania</v>
          </cell>
          <cell r="B815" t="str">
            <v>lt</v>
          </cell>
          <cell r="C815" t="str">
            <v>Lithuania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7</v>
          </cell>
          <cell r="K815">
            <v>3</v>
          </cell>
          <cell r="L815">
            <v>4</v>
          </cell>
          <cell r="M815">
            <v>7</v>
          </cell>
          <cell r="N815">
            <v>4</v>
          </cell>
          <cell r="O815">
            <v>5</v>
          </cell>
          <cell r="P815">
            <v>10</v>
          </cell>
          <cell r="Q815">
            <v>11</v>
          </cell>
          <cell r="R815">
            <v>12</v>
          </cell>
          <cell r="S815">
            <v>18</v>
          </cell>
        </row>
        <row r="816">
          <cell r="A816" t="str">
            <v>lu Luxembourg (Grand-Duché)</v>
          </cell>
          <cell r="B816" t="str">
            <v>lu</v>
          </cell>
          <cell r="C816" t="str">
            <v>Luxembourg (Grand-Duché)</v>
          </cell>
          <cell r="E816">
            <v>64</v>
          </cell>
          <cell r="F816">
            <v>52</v>
          </cell>
          <cell r="G816">
            <v>65</v>
          </cell>
          <cell r="H816">
            <v>59</v>
          </cell>
          <cell r="I816">
            <v>83</v>
          </cell>
          <cell r="J816">
            <v>78</v>
          </cell>
          <cell r="K816">
            <v>59</v>
          </cell>
          <cell r="L816">
            <v>84</v>
          </cell>
          <cell r="M816">
            <v>118</v>
          </cell>
          <cell r="N816">
            <v>80</v>
          </cell>
          <cell r="O816">
            <v>114</v>
          </cell>
          <cell r="P816">
            <v>127</v>
          </cell>
          <cell r="Q816">
            <v>108</v>
          </cell>
          <cell r="R816">
            <v>72</v>
          </cell>
          <cell r="S816">
            <v>95</v>
          </cell>
        </row>
        <row r="817">
          <cell r="A817" t="str">
            <v>hu Hungary</v>
          </cell>
          <cell r="B817" t="str">
            <v>hu</v>
          </cell>
          <cell r="C817" t="str">
            <v>Hungary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31</v>
          </cell>
        </row>
        <row r="818">
          <cell r="A818" t="str">
            <v>mt Malta</v>
          </cell>
          <cell r="B818" t="str">
            <v>mt</v>
          </cell>
          <cell r="C818" t="str">
            <v>Malta</v>
          </cell>
          <cell r="E818" t="str">
            <v>-</v>
          </cell>
          <cell r="F818" t="str">
            <v>-</v>
          </cell>
          <cell r="G818" t="str">
            <v>-</v>
          </cell>
          <cell r="H818" t="str">
            <v>-</v>
          </cell>
          <cell r="I818" t="str">
            <v>-</v>
          </cell>
          <cell r="J818" t="str">
            <v>-</v>
          </cell>
          <cell r="K818" t="str">
            <v>-</v>
          </cell>
          <cell r="L818" t="str">
            <v>-</v>
          </cell>
          <cell r="M818" t="str">
            <v>-</v>
          </cell>
          <cell r="N818" t="str">
            <v>-</v>
          </cell>
          <cell r="O818" t="str">
            <v>-</v>
          </cell>
          <cell r="P818" t="str">
            <v>-</v>
          </cell>
          <cell r="Q818" t="str">
            <v>-</v>
          </cell>
          <cell r="R818" t="str">
            <v>-</v>
          </cell>
          <cell r="S818" t="str">
            <v>-</v>
          </cell>
        </row>
        <row r="819">
          <cell r="A819" t="str">
            <v>nl Netherlands</v>
          </cell>
          <cell r="B819" t="str">
            <v>nl</v>
          </cell>
          <cell r="C819" t="str">
            <v>Netherlands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A820" t="str">
            <v>at Austria</v>
          </cell>
          <cell r="B820" t="str">
            <v>at</v>
          </cell>
          <cell r="C820" t="str">
            <v>Austria</v>
          </cell>
          <cell r="E820">
            <v>0</v>
          </cell>
          <cell r="F820">
            <v>0</v>
          </cell>
          <cell r="G820">
            <v>0</v>
          </cell>
          <cell r="H820">
            <v>2451</v>
          </cell>
          <cell r="I820">
            <v>2381</v>
          </cell>
          <cell r="J820">
            <v>2512</v>
          </cell>
          <cell r="K820">
            <v>2557</v>
          </cell>
          <cell r="L820">
            <v>2517</v>
          </cell>
          <cell r="M820">
            <v>2611</v>
          </cell>
          <cell r="N820">
            <v>2739</v>
          </cell>
          <cell r="O820">
            <v>2835</v>
          </cell>
          <cell r="P820">
            <v>2738</v>
          </cell>
          <cell r="Q820">
            <v>3233</v>
          </cell>
          <cell r="R820">
            <v>1726</v>
          </cell>
          <cell r="S820">
            <v>3228</v>
          </cell>
        </row>
        <row r="821">
          <cell r="A821" t="str">
            <v>pl Poland</v>
          </cell>
          <cell r="B821" t="str">
            <v>pl</v>
          </cell>
          <cell r="C821" t="str">
            <v>Poland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565</v>
          </cell>
          <cell r="N821">
            <v>500</v>
          </cell>
          <cell r="O821">
            <v>422</v>
          </cell>
          <cell r="P821">
            <v>532</v>
          </cell>
          <cell r="Q821">
            <v>585</v>
          </cell>
          <cell r="R821">
            <v>431</v>
          </cell>
          <cell r="S821">
            <v>617</v>
          </cell>
        </row>
        <row r="822">
          <cell r="A822" t="str">
            <v>pt Portugal</v>
          </cell>
          <cell r="B822" t="str">
            <v>pt</v>
          </cell>
          <cell r="C822" t="str">
            <v>Portugal</v>
          </cell>
          <cell r="E822">
            <v>226</v>
          </cell>
          <cell r="F822">
            <v>256</v>
          </cell>
          <cell r="G822">
            <v>181</v>
          </cell>
          <cell r="H822">
            <v>398</v>
          </cell>
          <cell r="I822">
            <v>528</v>
          </cell>
          <cell r="J822">
            <v>449</v>
          </cell>
          <cell r="K822">
            <v>612</v>
          </cell>
          <cell r="L822">
            <v>589</v>
          </cell>
          <cell r="M822">
            <v>523</v>
          </cell>
          <cell r="N822">
            <v>531</v>
          </cell>
          <cell r="O822">
            <v>805</v>
          </cell>
          <cell r="P822">
            <v>911</v>
          </cell>
          <cell r="Q822">
            <v>851</v>
          </cell>
          <cell r="R822">
            <v>1078</v>
          </cell>
          <cell r="S822">
            <v>677</v>
          </cell>
        </row>
        <row r="823">
          <cell r="A823" t="str">
            <v>si Slovenia</v>
          </cell>
          <cell r="B823" t="str">
            <v>si</v>
          </cell>
          <cell r="C823" t="str">
            <v>Slovenia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90</v>
          </cell>
          <cell r="O823">
            <v>171</v>
          </cell>
          <cell r="P823">
            <v>174</v>
          </cell>
          <cell r="Q823">
            <v>161</v>
          </cell>
          <cell r="R823">
            <v>126</v>
          </cell>
          <cell r="S823">
            <v>199</v>
          </cell>
        </row>
        <row r="824">
          <cell r="A824" t="str">
            <v>sk Slovakia</v>
          </cell>
          <cell r="B824" t="str">
            <v>sk</v>
          </cell>
          <cell r="C824" t="str">
            <v>Slovakia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11</v>
          </cell>
          <cell r="Q824">
            <v>13</v>
          </cell>
          <cell r="R824">
            <v>15</v>
          </cell>
          <cell r="S824">
            <v>22</v>
          </cell>
        </row>
        <row r="825">
          <cell r="A825" t="str">
            <v>fi Finland</v>
          </cell>
          <cell r="B825" t="str">
            <v>fi</v>
          </cell>
          <cell r="C825" t="str">
            <v>Finland</v>
          </cell>
          <cell r="E825">
            <v>943</v>
          </cell>
          <cell r="F825">
            <v>1169</v>
          </cell>
          <cell r="G825">
            <v>1298</v>
          </cell>
          <cell r="H825">
            <v>1149</v>
          </cell>
          <cell r="I825">
            <v>1061</v>
          </cell>
          <cell r="J825">
            <v>1085</v>
          </cell>
          <cell r="K825">
            <v>854</v>
          </cell>
          <cell r="L825">
            <v>880</v>
          </cell>
          <cell r="M825">
            <v>1170</v>
          </cell>
          <cell r="N825">
            <v>885</v>
          </cell>
          <cell r="O825">
            <v>1058</v>
          </cell>
          <cell r="P825">
            <v>1031</v>
          </cell>
          <cell r="Q825">
            <v>756</v>
          </cell>
          <cell r="R825">
            <v>663</v>
          </cell>
          <cell r="S825">
            <v>1120</v>
          </cell>
        </row>
        <row r="826">
          <cell r="A826" t="str">
            <v>se Sweden</v>
          </cell>
          <cell r="B826" t="str">
            <v>se</v>
          </cell>
          <cell r="C826" t="str">
            <v>Sweden</v>
          </cell>
          <cell r="E826">
            <v>0</v>
          </cell>
          <cell r="F826">
            <v>0</v>
          </cell>
          <cell r="G826">
            <v>0</v>
          </cell>
          <cell r="H826">
            <v>2951</v>
          </cell>
          <cell r="I826">
            <v>2940</v>
          </cell>
          <cell r="J826">
            <v>3035</v>
          </cell>
          <cell r="K826">
            <v>2334</v>
          </cell>
          <cell r="L826">
            <v>2582</v>
          </cell>
          <cell r="M826">
            <v>3589</v>
          </cell>
          <cell r="N826">
            <v>3291</v>
          </cell>
          <cell r="O826">
            <v>3427</v>
          </cell>
          <cell r="P826">
            <v>3195</v>
          </cell>
          <cell r="Q826">
            <v>2636</v>
          </cell>
          <cell r="R826">
            <v>2133</v>
          </cell>
          <cell r="S826">
            <v>3003</v>
          </cell>
        </row>
        <row r="827">
          <cell r="A827" t="str">
            <v>uk United Kingdom</v>
          </cell>
          <cell r="B827" t="str">
            <v>uk</v>
          </cell>
          <cell r="C827" t="str">
            <v>United Kingdom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159</v>
          </cell>
          <cell r="J827">
            <v>166</v>
          </cell>
          <cell r="K827">
            <v>118</v>
          </cell>
          <cell r="L827">
            <v>107</v>
          </cell>
          <cell r="M827">
            <v>134</v>
          </cell>
          <cell r="N827">
            <v>135</v>
          </cell>
          <cell r="O827">
            <v>139</v>
          </cell>
          <cell r="P827">
            <v>135</v>
          </cell>
          <cell r="Q827">
            <v>169</v>
          </cell>
          <cell r="R827">
            <v>78</v>
          </cell>
          <cell r="S827">
            <v>254</v>
          </cell>
        </row>
        <row r="828">
          <cell r="A828" t="str">
            <v>bg Bulgaria</v>
          </cell>
          <cell r="B828" t="str">
            <v>bg</v>
          </cell>
          <cell r="C828" t="str">
            <v>Bulgaria</v>
          </cell>
          <cell r="E828" t="str">
            <v>:</v>
          </cell>
          <cell r="F828" t="str">
            <v>:</v>
          </cell>
          <cell r="G828" t="str">
            <v>:</v>
          </cell>
          <cell r="H828" t="str">
            <v>:</v>
          </cell>
          <cell r="I828" t="str">
            <v>:</v>
          </cell>
          <cell r="J828" t="str">
            <v>:</v>
          </cell>
          <cell r="K828" t="str">
            <v>:</v>
          </cell>
          <cell r="L828" t="str">
            <v>:</v>
          </cell>
          <cell r="M828" t="str">
            <v>:</v>
          </cell>
          <cell r="N828" t="str">
            <v>:</v>
          </cell>
          <cell r="O828">
            <v>240</v>
          </cell>
          <cell r="P828">
            <v>19</v>
          </cell>
          <cell r="Q828">
            <v>12</v>
          </cell>
          <cell r="R828">
            <v>37</v>
          </cell>
          <cell r="S828">
            <v>137</v>
          </cell>
        </row>
        <row r="829">
          <cell r="A829" t="str">
            <v>hr Croatia</v>
          </cell>
          <cell r="B829" t="str">
            <v>hr</v>
          </cell>
          <cell r="C829" t="str">
            <v>Croatia</v>
          </cell>
          <cell r="E829">
            <v>52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6</v>
          </cell>
          <cell r="P829">
            <v>6</v>
          </cell>
          <cell r="Q829">
            <v>8</v>
          </cell>
          <cell r="R829">
            <v>72</v>
          </cell>
          <cell r="S829">
            <v>124</v>
          </cell>
        </row>
        <row r="830">
          <cell r="A830" t="str">
            <v>ro Romania</v>
          </cell>
          <cell r="B830" t="str">
            <v>ro</v>
          </cell>
          <cell r="C830" t="str">
            <v>Romania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382</v>
          </cell>
          <cell r="R830">
            <v>398</v>
          </cell>
          <cell r="S830">
            <v>572</v>
          </cell>
        </row>
        <row r="831">
          <cell r="A831" t="str">
            <v>tr Turkey</v>
          </cell>
          <cell r="B831" t="str">
            <v>tr</v>
          </cell>
          <cell r="C831" t="str">
            <v>Turkey</v>
          </cell>
          <cell r="E831">
            <v>10</v>
          </cell>
          <cell r="F831">
            <v>4</v>
          </cell>
          <cell r="G831">
            <v>12</v>
          </cell>
          <cell r="H831">
            <v>16</v>
          </cell>
          <cell r="I831">
            <v>5</v>
          </cell>
          <cell r="J831">
            <v>8</v>
          </cell>
          <cell r="K831">
            <v>10</v>
          </cell>
          <cell r="L831">
            <v>9</v>
          </cell>
          <cell r="M831">
            <v>31</v>
          </cell>
          <cell r="N831">
            <v>297</v>
          </cell>
          <cell r="O831">
            <v>313</v>
          </cell>
          <cell r="P831">
            <v>375</v>
          </cell>
          <cell r="Q831">
            <v>456</v>
          </cell>
          <cell r="R831">
            <v>413</v>
          </cell>
          <cell r="S831">
            <v>490</v>
          </cell>
        </row>
        <row r="832">
          <cell r="A832" t="str">
            <v>is Iceland</v>
          </cell>
          <cell r="B832" t="str">
            <v>is</v>
          </cell>
          <cell r="C832" t="str">
            <v>Iceland</v>
          </cell>
          <cell r="E832" t="str">
            <v>:</v>
          </cell>
          <cell r="F832" t="str">
            <v>:</v>
          </cell>
          <cell r="G832" t="str">
            <v>:</v>
          </cell>
          <cell r="H832" t="str">
            <v>:</v>
          </cell>
          <cell r="I832" t="str">
            <v>:</v>
          </cell>
          <cell r="J832" t="str">
            <v>:</v>
          </cell>
          <cell r="K832" t="str">
            <v>:</v>
          </cell>
          <cell r="L832" t="str">
            <v>:</v>
          </cell>
          <cell r="M832" t="str">
            <v>:</v>
          </cell>
          <cell r="N832">
            <v>215</v>
          </cell>
          <cell r="O832">
            <v>228</v>
          </cell>
          <cell r="P832">
            <v>224</v>
          </cell>
          <cell r="Q832">
            <v>220</v>
          </cell>
          <cell r="R832">
            <v>220</v>
          </cell>
          <cell r="S832">
            <v>265</v>
          </cell>
        </row>
        <row r="833">
          <cell r="A833" t="str">
            <v>no Norway</v>
          </cell>
          <cell r="B833" t="str">
            <v>no</v>
          </cell>
          <cell r="C833" t="str">
            <v>Norway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3582</v>
          </cell>
          <cell r="J833">
            <v>4114</v>
          </cell>
          <cell r="K833">
            <v>3122</v>
          </cell>
          <cell r="L833">
            <v>3953</v>
          </cell>
          <cell r="M833">
            <v>4143</v>
          </cell>
          <cell r="N833">
            <v>4273</v>
          </cell>
          <cell r="O833">
            <v>4317</v>
          </cell>
          <cell r="P833">
            <v>3742</v>
          </cell>
          <cell r="Q833">
            <v>4443</v>
          </cell>
          <cell r="R833">
            <v>3254</v>
          </cell>
          <cell r="S833">
            <v>3348</v>
          </cell>
        </row>
        <row r="837">
          <cell r="A837" t="str">
            <v>indic_en 107017</v>
          </cell>
          <cell r="B837" t="str">
            <v>indic_en</v>
          </cell>
          <cell r="C837">
            <v>107017</v>
          </cell>
        </row>
        <row r="838">
          <cell r="A838" t="str">
            <v xml:space="preserve"> Gross production from hydro power stations (Capacity &gt; 10 MW)</v>
          </cell>
          <cell r="C838" t="str">
            <v>Gross production from hydro power stations (Capacity &gt; 10 MW)</v>
          </cell>
        </row>
        <row r="839">
          <cell r="A839" t="str">
            <v xml:space="preserve"> Gross production from hydro power stations (Capacity &gt; 10 MW)</v>
          </cell>
          <cell r="C839" t="str">
            <v>Gross production from hydro power stations (Capacity &gt; 10 MW)</v>
          </cell>
        </row>
        <row r="840">
          <cell r="A840" t="str">
            <v>unit gwh</v>
          </cell>
          <cell r="B840" t="str">
            <v>unit</v>
          </cell>
          <cell r="C840" t="str">
            <v>gwh</v>
          </cell>
        </row>
        <row r="841">
          <cell r="A841" t="str">
            <v xml:space="preserve"> Gigawatt hour</v>
          </cell>
          <cell r="C841" t="str">
            <v>Gigawatt hour</v>
          </cell>
        </row>
        <row r="842">
          <cell r="A842" t="str">
            <v>product 6000</v>
          </cell>
          <cell r="B842" t="str">
            <v>product</v>
          </cell>
          <cell r="C842">
            <v>6000</v>
          </cell>
        </row>
        <row r="843">
          <cell r="A843" t="str">
            <v xml:space="preserve"> Electrical Energy</v>
          </cell>
          <cell r="C843" t="str">
            <v>Electrical Energy</v>
          </cell>
        </row>
        <row r="844">
          <cell r="A844" t="str">
            <v xml:space="preserve"> </v>
          </cell>
        </row>
        <row r="845">
          <cell r="A845" t="str">
            <v xml:space="preserve"> </v>
          </cell>
          <cell r="D845" t="str">
            <v>time</v>
          </cell>
          <cell r="E845" t="str">
            <v>1990a00</v>
          </cell>
          <cell r="F845" t="str">
            <v>1991a00</v>
          </cell>
          <cell r="G845" t="str">
            <v>1992a00</v>
          </cell>
          <cell r="H845" t="str">
            <v>1993a00</v>
          </cell>
          <cell r="I845" t="str">
            <v>1994a00</v>
          </cell>
          <cell r="J845" t="str">
            <v>1995a00</v>
          </cell>
          <cell r="K845" t="str">
            <v>1996a00</v>
          </cell>
          <cell r="L845" t="str">
            <v>1997a00</v>
          </cell>
          <cell r="M845" t="str">
            <v>1998a00</v>
          </cell>
          <cell r="N845" t="str">
            <v>1999a00</v>
          </cell>
          <cell r="O845" t="str">
            <v>2000a00</v>
          </cell>
          <cell r="P845" t="str">
            <v>2001a00</v>
          </cell>
          <cell r="Q845" t="str">
            <v>2002a00</v>
          </cell>
          <cell r="R845" t="str">
            <v>2003a00</v>
          </cell>
          <cell r="S845" t="str">
            <v>2004a00</v>
          </cell>
        </row>
        <row r="846">
          <cell r="A846" t="str">
            <v xml:space="preserve"> </v>
          </cell>
        </row>
        <row r="847">
          <cell r="A847" t="str">
            <v xml:space="preserve">geo </v>
          </cell>
          <cell r="B847" t="str">
            <v>geo</v>
          </cell>
        </row>
        <row r="848">
          <cell r="A848" t="str">
            <v>eu25 European Union (25 countries)</v>
          </cell>
          <cell r="B848" t="str">
            <v>eu25</v>
          </cell>
          <cell r="C848" t="str">
            <v>European Union (25 countries)</v>
          </cell>
          <cell r="E848" t="str">
            <v>:</v>
          </cell>
          <cell r="F848" t="str">
            <v>:</v>
          </cell>
          <cell r="G848" t="str">
            <v>:</v>
          </cell>
          <cell r="H848" t="str">
            <v>:</v>
          </cell>
          <cell r="I848" t="str">
            <v>:</v>
          </cell>
          <cell r="J848">
            <v>265927</v>
          </cell>
          <cell r="K848">
            <v>262525</v>
          </cell>
          <cell r="L848">
            <v>273959</v>
          </cell>
          <cell r="M848">
            <v>283334</v>
          </cell>
          <cell r="N848">
            <v>277510</v>
          </cell>
          <cell r="O848">
            <v>292039</v>
          </cell>
          <cell r="P848">
            <v>313832</v>
          </cell>
          <cell r="Q848">
            <v>252197</v>
          </cell>
          <cell r="R848">
            <v>245973</v>
          </cell>
          <cell r="S848">
            <v>262404</v>
          </cell>
        </row>
        <row r="849">
          <cell r="A849" t="str">
            <v>eu15 European Union (15 countries)</v>
          </cell>
          <cell r="B849" t="str">
            <v>eu15</v>
          </cell>
          <cell r="C849" t="str">
            <v>European Union (15 countries)</v>
          </cell>
          <cell r="E849">
            <v>74919</v>
          </cell>
          <cell r="F849">
            <v>90977</v>
          </cell>
          <cell r="G849">
            <v>153977</v>
          </cell>
          <cell r="H849">
            <v>257178</v>
          </cell>
          <cell r="I849">
            <v>256477</v>
          </cell>
          <cell r="J849">
            <v>252548</v>
          </cell>
          <cell r="K849">
            <v>250446</v>
          </cell>
          <cell r="L849">
            <v>261619</v>
          </cell>
          <cell r="M849">
            <v>269363</v>
          </cell>
          <cell r="N849">
            <v>264800</v>
          </cell>
          <cell r="O849">
            <v>279325</v>
          </cell>
          <cell r="P849">
            <v>300870</v>
          </cell>
          <cell r="Q849">
            <v>239790</v>
          </cell>
          <cell r="R849">
            <v>236336</v>
          </cell>
          <cell r="S849">
            <v>248888</v>
          </cell>
        </row>
        <row r="850">
          <cell r="A850" t="str">
            <v>nms10 New Member States (CZ, EE, CY, LV, LT, HU, MT, PL, SI, SK)</v>
          </cell>
          <cell r="B850" t="str">
            <v>nms10</v>
          </cell>
          <cell r="C850" t="str">
            <v>New Member States (CZ, EE, CY, LV, LT, HU, MT, PL, SI, SK)</v>
          </cell>
          <cell r="E850" t="str">
            <v>:</v>
          </cell>
          <cell r="F850" t="str">
            <v>:</v>
          </cell>
          <cell r="G850" t="str">
            <v>:</v>
          </cell>
          <cell r="H850" t="str">
            <v>:</v>
          </cell>
          <cell r="I850" t="str">
            <v>:</v>
          </cell>
          <cell r="J850">
            <v>13379</v>
          </cell>
          <cell r="K850">
            <v>12079</v>
          </cell>
          <cell r="L850">
            <v>12340</v>
          </cell>
          <cell r="M850">
            <v>13971</v>
          </cell>
          <cell r="N850">
            <v>12710</v>
          </cell>
          <cell r="O850">
            <v>12714</v>
          </cell>
          <cell r="P850">
            <v>12962</v>
          </cell>
          <cell r="Q850">
            <v>12407</v>
          </cell>
          <cell r="R850">
            <v>9637</v>
          </cell>
          <cell r="S850">
            <v>13516</v>
          </cell>
        </row>
        <row r="851">
          <cell r="A851" t="str">
            <v>be Belgium</v>
          </cell>
          <cell r="B851" t="str">
            <v>be</v>
          </cell>
          <cell r="C851" t="str">
            <v>Belgium</v>
          </cell>
          <cell r="E851">
            <v>0</v>
          </cell>
          <cell r="F851">
            <v>0</v>
          </cell>
          <cell r="G851">
            <v>184</v>
          </cell>
          <cell r="H851">
            <v>133</v>
          </cell>
          <cell r="I851">
            <v>189</v>
          </cell>
          <cell r="J851">
            <v>152</v>
          </cell>
          <cell r="K851">
            <v>100</v>
          </cell>
          <cell r="L851">
            <v>129</v>
          </cell>
          <cell r="M851">
            <v>175</v>
          </cell>
          <cell r="N851">
            <v>145</v>
          </cell>
          <cell r="O851">
            <v>205</v>
          </cell>
          <cell r="P851">
            <v>199</v>
          </cell>
          <cell r="Q851">
            <v>162</v>
          </cell>
          <cell r="R851">
            <v>100</v>
          </cell>
          <cell r="S851">
            <v>125</v>
          </cell>
        </row>
        <row r="852">
          <cell r="A852" t="str">
            <v>cz Czech Republic</v>
          </cell>
          <cell r="B852" t="str">
            <v>cz</v>
          </cell>
          <cell r="C852" t="str">
            <v>Czech Republic</v>
          </cell>
          <cell r="E852" t="str">
            <v>:</v>
          </cell>
          <cell r="F852" t="str">
            <v>:</v>
          </cell>
          <cell r="G852" t="str">
            <v>:</v>
          </cell>
          <cell r="H852" t="str">
            <v>:</v>
          </cell>
          <cell r="I852" t="str">
            <v>: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1</v>
          </cell>
          <cell r="O852">
            <v>1</v>
          </cell>
          <cell r="P852">
            <v>1</v>
          </cell>
          <cell r="Q852">
            <v>2</v>
          </cell>
          <cell r="R852">
            <v>1</v>
          </cell>
          <cell r="S852">
            <v>1116</v>
          </cell>
        </row>
        <row r="853">
          <cell r="A853" t="str">
            <v>dk Denmark</v>
          </cell>
          <cell r="B853" t="str">
            <v>dk</v>
          </cell>
          <cell r="C853" t="str">
            <v>Denmark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15</v>
          </cell>
          <cell r="R853">
            <v>0</v>
          </cell>
          <cell r="S853">
            <v>0</v>
          </cell>
        </row>
        <row r="854">
          <cell r="A854" t="str">
            <v>de Germany (including ex-GDR from 1991)</v>
          </cell>
          <cell r="B854" t="str">
            <v>de</v>
          </cell>
          <cell r="C854" t="str">
            <v>Germany (including ex-GDR from 1991)</v>
          </cell>
          <cell r="E854">
            <v>0</v>
          </cell>
          <cell r="F854">
            <v>10854</v>
          </cell>
          <cell r="G854">
            <v>12124</v>
          </cell>
          <cell r="H854">
            <v>11929</v>
          </cell>
          <cell r="I854">
            <v>12652</v>
          </cell>
          <cell r="J854">
            <v>13695</v>
          </cell>
          <cell r="K854">
            <v>11667</v>
          </cell>
          <cell r="L854">
            <v>11696</v>
          </cell>
          <cell r="M854">
            <v>11295</v>
          </cell>
          <cell r="N854">
            <v>12620</v>
          </cell>
          <cell r="O854">
            <v>16926</v>
          </cell>
          <cell r="P854">
            <v>14517</v>
          </cell>
          <cell r="Q854">
            <v>14530</v>
          </cell>
          <cell r="R854">
            <v>11297</v>
          </cell>
          <cell r="S854">
            <v>12698</v>
          </cell>
        </row>
        <row r="855">
          <cell r="A855" t="str">
            <v>ee Estonia</v>
          </cell>
          <cell r="B855" t="str">
            <v>ee</v>
          </cell>
          <cell r="C855" t="str">
            <v>Estonia</v>
          </cell>
          <cell r="E855" t="str">
            <v>:</v>
          </cell>
          <cell r="F855" t="str">
            <v>:</v>
          </cell>
          <cell r="G855">
            <v>1</v>
          </cell>
          <cell r="H855">
            <v>1</v>
          </cell>
          <cell r="I855">
            <v>3</v>
          </cell>
          <cell r="J855">
            <v>2</v>
          </cell>
          <cell r="K855">
            <v>2</v>
          </cell>
          <cell r="L855">
            <v>3</v>
          </cell>
          <cell r="M855">
            <v>4</v>
          </cell>
          <cell r="N855">
            <v>4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 t="str">
            <v>gr Greece</v>
          </cell>
          <cell r="B856" t="str">
            <v>gr</v>
          </cell>
          <cell r="C856" t="str">
            <v>Greece</v>
          </cell>
          <cell r="E856">
            <v>1733</v>
          </cell>
          <cell r="F856">
            <v>3034</v>
          </cell>
          <cell r="G856">
            <v>2174</v>
          </cell>
          <cell r="H856">
            <v>2297</v>
          </cell>
          <cell r="I856">
            <v>2589</v>
          </cell>
          <cell r="J856">
            <v>3460</v>
          </cell>
          <cell r="K856">
            <v>4236</v>
          </cell>
          <cell r="L856">
            <v>3756</v>
          </cell>
          <cell r="M856">
            <v>3582</v>
          </cell>
          <cell r="N856">
            <v>4446</v>
          </cell>
          <cell r="O856">
            <v>3527</v>
          </cell>
          <cell r="P856">
            <v>1962</v>
          </cell>
          <cell r="Q856">
            <v>2650</v>
          </cell>
          <cell r="R856">
            <v>4521</v>
          </cell>
          <cell r="S856">
            <v>4369</v>
          </cell>
        </row>
        <row r="857">
          <cell r="A857" t="str">
            <v>es Spain</v>
          </cell>
          <cell r="B857" t="str">
            <v>es</v>
          </cell>
          <cell r="C857" t="str">
            <v>Spain</v>
          </cell>
          <cell r="E857">
            <v>0</v>
          </cell>
          <cell r="F857">
            <v>0</v>
          </cell>
          <cell r="G857">
            <v>16756</v>
          </cell>
          <cell r="H857">
            <v>21503</v>
          </cell>
          <cell r="I857">
            <v>20956</v>
          </cell>
          <cell r="J857">
            <v>18868</v>
          </cell>
          <cell r="K857">
            <v>34678</v>
          </cell>
          <cell r="L857">
            <v>30849</v>
          </cell>
          <cell r="M857">
            <v>30256</v>
          </cell>
          <cell r="N857">
            <v>18973</v>
          </cell>
          <cell r="O857">
            <v>21929</v>
          </cell>
          <cell r="P857">
            <v>36113</v>
          </cell>
          <cell r="Q857">
            <v>16184</v>
          </cell>
          <cell r="R857">
            <v>30540</v>
          </cell>
          <cell r="S857">
            <v>27019</v>
          </cell>
        </row>
        <row r="858">
          <cell r="A858" t="str">
            <v>fr France</v>
          </cell>
          <cell r="B858" t="str">
            <v>fr</v>
          </cell>
          <cell r="C858" t="str">
            <v>France</v>
          </cell>
          <cell r="E858">
            <v>49123</v>
          </cell>
          <cell r="F858">
            <v>51689</v>
          </cell>
          <cell r="G858">
            <v>61623</v>
          </cell>
          <cell r="H858">
            <v>57929</v>
          </cell>
          <cell r="I858">
            <v>70106</v>
          </cell>
          <cell r="J858">
            <v>64980</v>
          </cell>
          <cell r="K858">
            <v>59042</v>
          </cell>
          <cell r="L858">
            <v>57052</v>
          </cell>
          <cell r="M858">
            <v>56288</v>
          </cell>
          <cell r="N858">
            <v>64676</v>
          </cell>
          <cell r="O858">
            <v>59157</v>
          </cell>
          <cell r="P858">
            <v>67515</v>
          </cell>
          <cell r="Q858">
            <v>53920</v>
          </cell>
          <cell r="R858">
            <v>52756</v>
          </cell>
          <cell r="S858">
            <v>53064</v>
          </cell>
        </row>
        <row r="859">
          <cell r="A859" t="str">
            <v>ie Ireland</v>
          </cell>
          <cell r="B859" t="str">
            <v>ie</v>
          </cell>
          <cell r="C859" t="str">
            <v>Ireland</v>
          </cell>
          <cell r="E859">
            <v>0</v>
          </cell>
          <cell r="F859">
            <v>0</v>
          </cell>
          <cell r="G859">
            <v>595</v>
          </cell>
          <cell r="H859">
            <v>532</v>
          </cell>
          <cell r="I859">
            <v>742</v>
          </cell>
          <cell r="J859">
            <v>729</v>
          </cell>
          <cell r="K859">
            <v>542</v>
          </cell>
          <cell r="L859">
            <v>620</v>
          </cell>
          <cell r="M859">
            <v>809</v>
          </cell>
          <cell r="N859">
            <v>723</v>
          </cell>
          <cell r="O859">
            <v>723</v>
          </cell>
          <cell r="P859">
            <v>503</v>
          </cell>
          <cell r="Q859">
            <v>857</v>
          </cell>
          <cell r="R859">
            <v>515</v>
          </cell>
          <cell r="S859">
            <v>530</v>
          </cell>
        </row>
        <row r="860">
          <cell r="A860" t="str">
            <v>it Italy</v>
          </cell>
          <cell r="B860" t="str">
            <v>it</v>
          </cell>
          <cell r="C860" t="str">
            <v>Italy</v>
          </cell>
          <cell r="E860">
            <v>0</v>
          </cell>
          <cell r="F860">
            <v>0</v>
          </cell>
          <cell r="G860">
            <v>36811</v>
          </cell>
          <cell r="H860">
            <v>33827</v>
          </cell>
          <cell r="I860">
            <v>35842</v>
          </cell>
          <cell r="J860">
            <v>30341</v>
          </cell>
          <cell r="K860">
            <v>33181</v>
          </cell>
          <cell r="L860">
            <v>33475</v>
          </cell>
          <cell r="M860">
            <v>32893</v>
          </cell>
          <cell r="N860">
            <v>36756</v>
          </cell>
          <cell r="O860">
            <v>36088</v>
          </cell>
          <cell r="P860">
            <v>38154</v>
          </cell>
          <cell r="Q860">
            <v>31472</v>
          </cell>
          <cell r="R860">
            <v>29483</v>
          </cell>
          <cell r="S860">
            <v>33885</v>
          </cell>
        </row>
        <row r="861">
          <cell r="A861" t="str">
            <v>cy Cyprus</v>
          </cell>
          <cell r="B861" t="str">
            <v>cy</v>
          </cell>
          <cell r="C861" t="str">
            <v>Cyprus</v>
          </cell>
          <cell r="E861" t="str">
            <v>-</v>
          </cell>
          <cell r="F861" t="str">
            <v>-</v>
          </cell>
          <cell r="G861" t="str">
            <v>-</v>
          </cell>
          <cell r="H861" t="str">
            <v>-</v>
          </cell>
          <cell r="I861" t="str">
            <v>-</v>
          </cell>
          <cell r="J861" t="str">
            <v>-</v>
          </cell>
          <cell r="K861" t="str">
            <v>-</v>
          </cell>
          <cell r="L861" t="str">
            <v>-</v>
          </cell>
          <cell r="M861" t="str">
            <v>-</v>
          </cell>
          <cell r="N861" t="str">
            <v>-</v>
          </cell>
          <cell r="O861" t="str">
            <v>-</v>
          </cell>
          <cell r="P861" t="str">
            <v>-</v>
          </cell>
          <cell r="Q861" t="str">
            <v>-</v>
          </cell>
          <cell r="R861" t="str">
            <v>-</v>
          </cell>
          <cell r="S861" t="str">
            <v>-</v>
          </cell>
        </row>
        <row r="862">
          <cell r="A862" t="str">
            <v>lv Latvia</v>
          </cell>
          <cell r="B862" t="str">
            <v>lv</v>
          </cell>
          <cell r="C862" t="str">
            <v>Latvia</v>
          </cell>
          <cell r="E862">
            <v>4496</v>
          </cell>
          <cell r="F862" t="str">
            <v>:</v>
          </cell>
          <cell r="G862">
            <v>2522</v>
          </cell>
          <cell r="H862">
            <v>2875</v>
          </cell>
          <cell r="I862">
            <v>3303</v>
          </cell>
          <cell r="J862">
            <v>2934</v>
          </cell>
          <cell r="K862">
            <v>1858</v>
          </cell>
          <cell r="L862">
            <v>2946</v>
          </cell>
          <cell r="M862">
            <v>4298</v>
          </cell>
          <cell r="N862">
            <v>2739</v>
          </cell>
          <cell r="O862">
            <v>2794</v>
          </cell>
          <cell r="P862">
            <v>2796</v>
          </cell>
          <cell r="Q862">
            <v>2431</v>
          </cell>
          <cell r="R862">
            <v>2213</v>
          </cell>
          <cell r="S862">
            <v>3040</v>
          </cell>
        </row>
        <row r="863">
          <cell r="A863" t="str">
            <v>no Norway</v>
          </cell>
          <cell r="B863" t="str">
            <v>no</v>
          </cell>
          <cell r="C863" t="str">
            <v>Norway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107751</v>
          </cell>
          <cell r="J863">
            <v>117114</v>
          </cell>
          <cell r="K863">
            <v>100503</v>
          </cell>
          <cell r="L863">
            <v>105674</v>
          </cell>
          <cell r="M863">
            <v>110793</v>
          </cell>
          <cell r="N863">
            <v>105664</v>
          </cell>
          <cell r="O863">
            <v>134364</v>
          </cell>
          <cell r="P863">
            <v>116473</v>
          </cell>
          <cell r="Q863">
            <v>124593</v>
          </cell>
          <cell r="R863">
            <v>102219</v>
          </cell>
          <cell r="S863">
            <v>105280</v>
          </cell>
        </row>
        <row r="864">
          <cell r="A864" t="str">
            <v>lt Lithuania</v>
          </cell>
          <cell r="B864" t="str">
            <v>lt</v>
          </cell>
          <cell r="C864" t="str">
            <v>Lithuania</v>
          </cell>
          <cell r="E864">
            <v>396</v>
          </cell>
          <cell r="F864">
            <v>326</v>
          </cell>
          <cell r="G864">
            <v>300</v>
          </cell>
          <cell r="H864">
            <v>381</v>
          </cell>
          <cell r="I864">
            <v>438</v>
          </cell>
          <cell r="J864">
            <v>357</v>
          </cell>
          <cell r="K864">
            <v>315</v>
          </cell>
          <cell r="L864">
            <v>277</v>
          </cell>
          <cell r="M864">
            <v>391</v>
          </cell>
          <cell r="N864">
            <v>388</v>
          </cell>
          <cell r="O864">
            <v>312</v>
          </cell>
          <cell r="P864">
            <v>285</v>
          </cell>
          <cell r="Q864">
            <v>317</v>
          </cell>
          <cell r="R864">
            <v>284</v>
          </cell>
          <cell r="S864">
            <v>359</v>
          </cell>
        </row>
        <row r="865">
          <cell r="A865" t="str">
            <v>lu Luxembourg (Grand-Duché)</v>
          </cell>
          <cell r="B865" t="str">
            <v>lu</v>
          </cell>
          <cell r="C865" t="str">
            <v>Luxembourg (Grand-Duché)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 t="str">
            <v>hu Hungary</v>
          </cell>
          <cell r="B866" t="str">
            <v>hu</v>
          </cell>
          <cell r="C866" t="str">
            <v>Hungary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162</v>
          </cell>
        </row>
        <row r="867">
          <cell r="A867" t="str">
            <v>mt Malta</v>
          </cell>
          <cell r="B867" t="str">
            <v>mt</v>
          </cell>
          <cell r="C867" t="str">
            <v>Malta</v>
          </cell>
          <cell r="E867" t="str">
            <v>-</v>
          </cell>
          <cell r="F867" t="str">
            <v>-</v>
          </cell>
          <cell r="G867" t="str">
            <v>-</v>
          </cell>
          <cell r="H867" t="str">
            <v>-</v>
          </cell>
          <cell r="I867" t="str">
            <v>-</v>
          </cell>
          <cell r="J867" t="str">
            <v>-</v>
          </cell>
          <cell r="K867" t="str">
            <v>-</v>
          </cell>
          <cell r="L867" t="str">
            <v>-</v>
          </cell>
          <cell r="M867" t="str">
            <v>-</v>
          </cell>
          <cell r="N867" t="str">
            <v>-</v>
          </cell>
          <cell r="O867" t="str">
            <v>-</v>
          </cell>
          <cell r="P867" t="str">
            <v>-</v>
          </cell>
          <cell r="Q867" t="str">
            <v>-</v>
          </cell>
          <cell r="R867" t="str">
            <v>-</v>
          </cell>
          <cell r="S867" t="str">
            <v>-</v>
          </cell>
        </row>
        <row r="868">
          <cell r="A868" t="str">
            <v>nl Netherlands</v>
          </cell>
          <cell r="B868" t="str">
            <v>nl</v>
          </cell>
          <cell r="C868" t="str">
            <v>Netherlands</v>
          </cell>
          <cell r="E868">
            <v>94</v>
          </cell>
          <cell r="F868">
            <v>103</v>
          </cell>
          <cell r="G868">
            <v>119</v>
          </cell>
          <cell r="H868">
            <v>91</v>
          </cell>
          <cell r="I868">
            <v>99</v>
          </cell>
          <cell r="J868">
            <v>87</v>
          </cell>
          <cell r="K868">
            <v>79</v>
          </cell>
          <cell r="L868">
            <v>91</v>
          </cell>
          <cell r="M868">
            <v>105</v>
          </cell>
          <cell r="N868">
            <v>90</v>
          </cell>
          <cell r="O868">
            <v>142</v>
          </cell>
          <cell r="P868">
            <v>117</v>
          </cell>
          <cell r="Q868">
            <v>108</v>
          </cell>
          <cell r="R868">
            <v>72</v>
          </cell>
          <cell r="S868">
            <v>95</v>
          </cell>
        </row>
        <row r="869">
          <cell r="A869" t="str">
            <v>at Austria</v>
          </cell>
          <cell r="B869" t="str">
            <v>at</v>
          </cell>
          <cell r="C869" t="str">
            <v>Austria</v>
          </cell>
          <cell r="E869">
            <v>0</v>
          </cell>
          <cell r="F869">
            <v>0</v>
          </cell>
          <cell r="G869">
            <v>0</v>
          </cell>
          <cell r="H869">
            <v>32704</v>
          </cell>
          <cell r="I869">
            <v>31821</v>
          </cell>
          <cell r="J869">
            <v>32966</v>
          </cell>
          <cell r="K869">
            <v>30041</v>
          </cell>
          <cell r="L869">
            <v>31880</v>
          </cell>
          <cell r="M869">
            <v>33014</v>
          </cell>
          <cell r="N869">
            <v>35027</v>
          </cell>
          <cell r="O869">
            <v>37439</v>
          </cell>
          <cell r="P869">
            <v>37574</v>
          </cell>
          <cell r="Q869">
            <v>35299</v>
          </cell>
          <cell r="R869">
            <v>30197</v>
          </cell>
          <cell r="S869">
            <v>32631</v>
          </cell>
        </row>
        <row r="870">
          <cell r="A870" t="str">
            <v>pl Poland</v>
          </cell>
          <cell r="B870" t="str">
            <v>pl</v>
          </cell>
          <cell r="C870" t="str">
            <v>Poland</v>
          </cell>
          <cell r="E870">
            <v>1415</v>
          </cell>
          <cell r="F870">
            <v>1424</v>
          </cell>
          <cell r="G870">
            <v>1506</v>
          </cell>
          <cell r="H870">
            <v>1486</v>
          </cell>
          <cell r="I870">
            <v>1730</v>
          </cell>
          <cell r="J870">
            <v>1884</v>
          </cell>
          <cell r="K870">
            <v>1928</v>
          </cell>
          <cell r="L870">
            <v>1958</v>
          </cell>
          <cell r="M870">
            <v>1528</v>
          </cell>
          <cell r="N870">
            <v>1446</v>
          </cell>
          <cell r="O870">
            <v>1386</v>
          </cell>
          <cell r="P870">
            <v>1554</v>
          </cell>
          <cell r="Q870">
            <v>1432</v>
          </cell>
          <cell r="R870">
            <v>998</v>
          </cell>
          <cell r="S870">
            <v>1191</v>
          </cell>
        </row>
        <row r="871">
          <cell r="A871" t="str">
            <v>pt Portugal</v>
          </cell>
          <cell r="B871" t="str">
            <v>pt</v>
          </cell>
          <cell r="C871" t="str">
            <v>Portugal</v>
          </cell>
          <cell r="E871">
            <v>8895</v>
          </cell>
          <cell r="F871">
            <v>8746</v>
          </cell>
          <cell r="G871">
            <v>4438</v>
          </cell>
          <cell r="H871">
            <v>8092</v>
          </cell>
          <cell r="I871">
            <v>10081</v>
          </cell>
          <cell r="J871">
            <v>7581</v>
          </cell>
          <cell r="K871">
            <v>14111</v>
          </cell>
          <cell r="L871">
            <v>12467</v>
          </cell>
          <cell r="M871">
            <v>12417</v>
          </cell>
          <cell r="N871">
            <v>6697</v>
          </cell>
          <cell r="O871">
            <v>10445</v>
          </cell>
          <cell r="P871">
            <v>13052</v>
          </cell>
          <cell r="Q871">
            <v>6883</v>
          </cell>
          <cell r="R871">
            <v>14561</v>
          </cell>
          <cell r="S871">
            <v>9118</v>
          </cell>
        </row>
        <row r="872">
          <cell r="A872" t="str">
            <v>si Slovenia</v>
          </cell>
          <cell r="B872" t="str">
            <v>si</v>
          </cell>
          <cell r="C872" t="str">
            <v>Slovenia</v>
          </cell>
          <cell r="E872">
            <v>2950</v>
          </cell>
          <cell r="F872">
            <v>3608</v>
          </cell>
          <cell r="G872">
            <v>3413</v>
          </cell>
          <cell r="H872">
            <v>3022</v>
          </cell>
          <cell r="I872">
            <v>3399</v>
          </cell>
          <cell r="J872">
            <v>3241</v>
          </cell>
          <cell r="K872">
            <v>3673</v>
          </cell>
          <cell r="L872">
            <v>3092</v>
          </cell>
          <cell r="M872">
            <v>3449</v>
          </cell>
          <cell r="N872">
            <v>3598</v>
          </cell>
          <cell r="O872">
            <v>3495</v>
          </cell>
          <cell r="P872">
            <v>3425</v>
          </cell>
          <cell r="Q872">
            <v>2986</v>
          </cell>
          <cell r="R872">
            <v>2690</v>
          </cell>
          <cell r="S872">
            <v>3658</v>
          </cell>
        </row>
        <row r="873">
          <cell r="A873" t="str">
            <v>sk Slovakia</v>
          </cell>
          <cell r="B873" t="str">
            <v>sk</v>
          </cell>
          <cell r="C873" t="str">
            <v>Slovakia</v>
          </cell>
          <cell r="E873">
            <v>1880</v>
          </cell>
          <cell r="F873">
            <v>1408</v>
          </cell>
          <cell r="G873">
            <v>1937</v>
          </cell>
          <cell r="H873">
            <v>3467</v>
          </cell>
          <cell r="I873">
            <v>4355</v>
          </cell>
          <cell r="J873">
            <v>4961</v>
          </cell>
          <cell r="K873">
            <v>4303</v>
          </cell>
          <cell r="L873">
            <v>4064</v>
          </cell>
          <cell r="M873">
            <v>4301</v>
          </cell>
          <cell r="N873">
            <v>4534</v>
          </cell>
          <cell r="O873">
            <v>4726</v>
          </cell>
          <cell r="P873">
            <v>4901</v>
          </cell>
          <cell r="Q873">
            <v>5239</v>
          </cell>
          <cell r="R873">
            <v>3451</v>
          </cell>
          <cell r="S873">
            <v>3990</v>
          </cell>
        </row>
        <row r="874">
          <cell r="A874" t="str">
            <v>fi Finland</v>
          </cell>
          <cell r="B874" t="str">
            <v>fi</v>
          </cell>
          <cell r="C874" t="str">
            <v>Finland</v>
          </cell>
          <cell r="E874">
            <v>9867</v>
          </cell>
          <cell r="F874">
            <v>11927</v>
          </cell>
          <cell r="G874">
            <v>13722</v>
          </cell>
          <cell r="H874">
            <v>12257</v>
          </cell>
          <cell r="I874">
            <v>10674</v>
          </cell>
          <cell r="J874">
            <v>11801</v>
          </cell>
          <cell r="K874">
            <v>10889</v>
          </cell>
          <cell r="L874">
            <v>11039</v>
          </cell>
          <cell r="M874">
            <v>13723</v>
          </cell>
          <cell r="N874">
            <v>11783</v>
          </cell>
          <cell r="O874">
            <v>13468</v>
          </cell>
          <cell r="P874">
            <v>12047</v>
          </cell>
          <cell r="Q874">
            <v>9923</v>
          </cell>
          <cell r="R874">
            <v>8838</v>
          </cell>
          <cell r="S874">
            <v>13811</v>
          </cell>
        </row>
        <row r="875">
          <cell r="A875" t="str">
            <v>se Sweden</v>
          </cell>
          <cell r="B875" t="str">
            <v>se</v>
          </cell>
          <cell r="C875" t="str">
            <v>Sweden</v>
          </cell>
          <cell r="E875">
            <v>0</v>
          </cell>
          <cell r="F875">
            <v>0</v>
          </cell>
          <cell r="G875">
            <v>0</v>
          </cell>
          <cell r="H875">
            <v>71582</v>
          </cell>
          <cell r="I875">
            <v>55791</v>
          </cell>
          <cell r="J875">
            <v>63216</v>
          </cell>
          <cell r="K875">
            <v>48605</v>
          </cell>
          <cell r="L875">
            <v>64560</v>
          </cell>
          <cell r="M875">
            <v>69894</v>
          </cell>
          <cell r="N875">
            <v>67735</v>
          </cell>
          <cell r="O875">
            <v>74404</v>
          </cell>
          <cell r="P875">
            <v>75338</v>
          </cell>
          <cell r="Q875">
            <v>63204</v>
          </cell>
          <cell r="R875">
            <v>50343</v>
          </cell>
          <cell r="S875">
            <v>56613</v>
          </cell>
        </row>
        <row r="876">
          <cell r="A876" t="str">
            <v>uk United Kingdom</v>
          </cell>
          <cell r="B876" t="str">
            <v>uk</v>
          </cell>
          <cell r="C876" t="str">
            <v>United Kingdom</v>
          </cell>
          <cell r="E876">
            <v>5207</v>
          </cell>
          <cell r="F876">
            <v>4624</v>
          </cell>
          <cell r="G876">
            <v>5431</v>
          </cell>
          <cell r="H876">
            <v>4302</v>
          </cell>
          <cell r="I876">
            <v>4935</v>
          </cell>
          <cell r="J876">
            <v>4672</v>
          </cell>
          <cell r="K876">
            <v>3275</v>
          </cell>
          <cell r="L876">
            <v>4005</v>
          </cell>
          <cell r="M876">
            <v>4912</v>
          </cell>
          <cell r="N876">
            <v>5129</v>
          </cell>
          <cell r="O876">
            <v>4872</v>
          </cell>
          <cell r="P876">
            <v>3779</v>
          </cell>
          <cell r="Q876">
            <v>4583</v>
          </cell>
          <cell r="R876">
            <v>3113</v>
          </cell>
          <cell r="S876">
            <v>4930</v>
          </cell>
        </row>
        <row r="877">
          <cell r="A877" t="str">
            <v>bg Bulgaria</v>
          </cell>
          <cell r="B877" t="str">
            <v>bg</v>
          </cell>
          <cell r="C877" t="str">
            <v>Bulgaria</v>
          </cell>
          <cell r="E877" t="str">
            <v>:</v>
          </cell>
          <cell r="F877" t="str">
            <v>:</v>
          </cell>
          <cell r="G877" t="str">
            <v>:</v>
          </cell>
          <cell r="H877" t="str">
            <v>:</v>
          </cell>
          <cell r="I877" t="str">
            <v>:</v>
          </cell>
          <cell r="J877" t="str">
            <v>:</v>
          </cell>
          <cell r="K877" t="str">
            <v>:</v>
          </cell>
          <cell r="L877" t="str">
            <v>:</v>
          </cell>
          <cell r="M877" t="str">
            <v>:</v>
          </cell>
          <cell r="N877" t="str">
            <v>:</v>
          </cell>
          <cell r="O877">
            <v>2393</v>
          </cell>
          <cell r="P877">
            <v>1712</v>
          </cell>
          <cell r="Q877">
            <v>2177</v>
          </cell>
          <cell r="R877">
            <v>2919</v>
          </cell>
          <cell r="S877">
            <v>2994</v>
          </cell>
        </row>
        <row r="878">
          <cell r="A878" t="str">
            <v>hr Croatia</v>
          </cell>
          <cell r="B878" t="str">
            <v>hr</v>
          </cell>
          <cell r="C878" t="str">
            <v>Croatia</v>
          </cell>
          <cell r="E878">
            <v>3696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4802</v>
          </cell>
          <cell r="S878">
            <v>6832</v>
          </cell>
        </row>
        <row r="879">
          <cell r="A879" t="str">
            <v>ro Romania</v>
          </cell>
          <cell r="B879" t="str">
            <v>ro</v>
          </cell>
          <cell r="C879" t="str">
            <v>Romania</v>
          </cell>
          <cell r="E879">
            <v>13883</v>
          </cell>
          <cell r="F879">
            <v>12287</v>
          </cell>
          <cell r="G879">
            <v>11700</v>
          </cell>
          <cell r="H879">
            <v>12768</v>
          </cell>
          <cell r="I879">
            <v>13046</v>
          </cell>
          <cell r="J879">
            <v>16693</v>
          </cell>
          <cell r="K879">
            <v>15755</v>
          </cell>
          <cell r="L879">
            <v>17509</v>
          </cell>
          <cell r="M879">
            <v>18879</v>
          </cell>
          <cell r="N879">
            <v>18290</v>
          </cell>
          <cell r="O879">
            <v>14778</v>
          </cell>
          <cell r="P879">
            <v>14923</v>
          </cell>
          <cell r="Q879">
            <v>15610</v>
          </cell>
          <cell r="R879">
            <v>12789</v>
          </cell>
          <cell r="S879">
            <v>15855</v>
          </cell>
        </row>
        <row r="880">
          <cell r="A880" t="str">
            <v>tr Turkey</v>
          </cell>
          <cell r="B880" t="str">
            <v>tr</v>
          </cell>
          <cell r="C880" t="str">
            <v>Turkey</v>
          </cell>
          <cell r="E880">
            <v>23138</v>
          </cell>
          <cell r="F880">
            <v>22679</v>
          </cell>
          <cell r="G880">
            <v>26556</v>
          </cell>
          <cell r="H880">
            <v>33935</v>
          </cell>
          <cell r="I880">
            <v>30581</v>
          </cell>
          <cell r="J880">
            <v>35533</v>
          </cell>
          <cell r="K880">
            <v>40465</v>
          </cell>
          <cell r="L880">
            <v>39807</v>
          </cell>
          <cell r="M880">
            <v>42198</v>
          </cell>
          <cell r="N880">
            <v>34351</v>
          </cell>
          <cell r="O880">
            <v>30533</v>
          </cell>
          <cell r="P880">
            <v>23599</v>
          </cell>
          <cell r="Q880">
            <v>33174</v>
          </cell>
          <cell r="R880">
            <v>34861</v>
          </cell>
          <cell r="S880">
            <v>45539</v>
          </cell>
        </row>
        <row r="881">
          <cell r="A881" t="str">
            <v>is Iceland</v>
          </cell>
          <cell r="B881" t="str">
            <v>is</v>
          </cell>
          <cell r="C881" t="str">
            <v>Iceland</v>
          </cell>
          <cell r="E881" t="str">
            <v>:</v>
          </cell>
          <cell r="F881" t="str">
            <v>:</v>
          </cell>
          <cell r="G881" t="str">
            <v>:</v>
          </cell>
          <cell r="H881" t="str">
            <v>:</v>
          </cell>
          <cell r="I881" t="str">
            <v>:</v>
          </cell>
          <cell r="J881" t="str">
            <v>:</v>
          </cell>
          <cell r="K881" t="str">
            <v>:</v>
          </cell>
          <cell r="L881" t="str">
            <v>:</v>
          </cell>
          <cell r="M881" t="str">
            <v>:</v>
          </cell>
          <cell r="N881">
            <v>5812</v>
          </cell>
          <cell r="O881">
            <v>6109</v>
          </cell>
          <cell r="P881">
            <v>6335</v>
          </cell>
          <cell r="Q881">
            <v>6723</v>
          </cell>
          <cell r="R881">
            <v>6833</v>
          </cell>
          <cell r="S881">
            <v>6838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767">
          <cell r="A767" t="str">
            <v>indic_en 107001</v>
          </cell>
          <cell r="B767" t="str">
            <v>indic_en</v>
          </cell>
          <cell r="C767">
            <v>107001</v>
          </cell>
        </row>
        <row r="768">
          <cell r="A768" t="str">
            <v xml:space="preserve"> Gross electricity generation - Hydro power plants</v>
          </cell>
          <cell r="C768" t="str">
            <v>Gross electricity generation - Hydro power plants</v>
          </cell>
        </row>
        <row r="769">
          <cell r="A769" t="str">
            <v>unit gwh</v>
          </cell>
          <cell r="B769" t="str">
            <v>unit</v>
          </cell>
          <cell r="C769" t="str">
            <v>gwh</v>
          </cell>
        </row>
        <row r="770">
          <cell r="A770" t="str">
            <v xml:space="preserve"> Gigawatt hour</v>
          </cell>
          <cell r="C770" t="str">
            <v>Gigawatt hour</v>
          </cell>
        </row>
        <row r="771">
          <cell r="A771" t="str">
            <v>product 6000</v>
          </cell>
          <cell r="B771" t="str">
            <v>product</v>
          </cell>
          <cell r="C771">
            <v>6000</v>
          </cell>
        </row>
        <row r="772">
          <cell r="A772" t="str">
            <v xml:space="preserve"> Electrical Energy</v>
          </cell>
          <cell r="C772" t="str">
            <v>Electrical Energy</v>
          </cell>
        </row>
        <row r="773">
          <cell r="A773" t="str">
            <v xml:space="preserve"> </v>
          </cell>
        </row>
        <row r="774">
          <cell r="A774" t="str">
            <v xml:space="preserve"> </v>
          </cell>
          <cell r="D774" t="str">
            <v>time</v>
          </cell>
          <cell r="E774" t="str">
            <v>1990a00</v>
          </cell>
          <cell r="F774" t="str">
            <v>1991a00</v>
          </cell>
          <cell r="G774" t="str">
            <v>1992a00</v>
          </cell>
          <cell r="H774" t="str">
            <v>1993a00</v>
          </cell>
          <cell r="I774" t="str">
            <v>1994a00</v>
          </cell>
          <cell r="J774" t="str">
            <v>1995a00</v>
          </cell>
          <cell r="K774" t="str">
            <v>1996a00</v>
          </cell>
          <cell r="L774" t="str">
            <v>1997a00</v>
          </cell>
          <cell r="M774" t="str">
            <v>1998a00</v>
          </cell>
          <cell r="N774" t="str">
            <v>1999a00</v>
          </cell>
          <cell r="O774" t="str">
            <v>2000a00</v>
          </cell>
          <cell r="P774" t="str">
            <v>2001a00</v>
          </cell>
          <cell r="Q774" t="str">
            <v>2002a00</v>
          </cell>
          <cell r="R774" t="str">
            <v>2003a00</v>
          </cell>
        </row>
        <row r="775">
          <cell r="A775" t="str">
            <v xml:space="preserve"> </v>
          </cell>
        </row>
        <row r="776">
          <cell r="A776" t="str">
            <v xml:space="preserve">geo </v>
          </cell>
          <cell r="B776" t="str">
            <v>geo</v>
          </cell>
        </row>
        <row r="777">
          <cell r="A777" t="str">
            <v>eu25 European Union (25 countries)</v>
          </cell>
          <cell r="B777" t="str">
            <v>eu25</v>
          </cell>
          <cell r="C777" t="str">
            <v>European Union (25 countries)</v>
          </cell>
          <cell r="E777">
            <v>291888</v>
          </cell>
          <cell r="F777">
            <v>300005</v>
          </cell>
          <cell r="G777">
            <v>319752</v>
          </cell>
          <cell r="H777">
            <v>322349</v>
          </cell>
          <cell r="I777">
            <v>330090</v>
          </cell>
          <cell r="J777">
            <v>326960</v>
          </cell>
          <cell r="K777">
            <v>327515</v>
          </cell>
          <cell r="L777">
            <v>333588</v>
          </cell>
          <cell r="M777">
            <v>346779</v>
          </cell>
          <cell r="N777">
            <v>347852</v>
          </cell>
          <cell r="O777">
            <v>364214</v>
          </cell>
          <cell r="P777">
            <v>384835</v>
          </cell>
          <cell r="Q777">
            <v>329272</v>
          </cell>
          <cell r="R777">
            <v>324702</v>
          </cell>
        </row>
        <row r="778">
          <cell r="A778" t="str">
            <v>eu15 European Union (15 countries)</v>
          </cell>
          <cell r="B778" t="str">
            <v>eu15</v>
          </cell>
          <cell r="C778" t="str">
            <v>European Union (15 countries)</v>
          </cell>
          <cell r="E778">
            <v>276577</v>
          </cell>
          <cell r="F778">
            <v>286028</v>
          </cell>
          <cell r="G778">
            <v>305650</v>
          </cell>
          <cell r="H778">
            <v>306669</v>
          </cell>
          <cell r="I778">
            <v>312391</v>
          </cell>
          <cell r="J778">
            <v>308516</v>
          </cell>
          <cell r="K778">
            <v>310054</v>
          </cell>
          <cell r="L778">
            <v>316302</v>
          </cell>
          <cell r="M778">
            <v>327182</v>
          </cell>
          <cell r="N778">
            <v>329035</v>
          </cell>
          <cell r="O778">
            <v>345332</v>
          </cell>
          <cell r="P778">
            <v>365509</v>
          </cell>
          <cell r="Q778">
            <v>310190</v>
          </cell>
          <cell r="R778">
            <v>309351</v>
          </cell>
        </row>
        <row r="779">
          <cell r="A779" t="str">
            <v>nms10 New Member States (CZ, EE, CY, LV, LT, HU, MT, PL, SI, SK)</v>
          </cell>
          <cell r="B779" t="str">
            <v>nms10</v>
          </cell>
          <cell r="C779" t="str">
            <v>New Member States (CZ, EE, CY, LV, LT, HU, MT, PL, SI, SK)</v>
          </cell>
          <cell r="E779">
            <v>15311</v>
          </cell>
          <cell r="F779">
            <v>13977</v>
          </cell>
          <cell r="G779">
            <v>14102</v>
          </cell>
          <cell r="H779">
            <v>15680</v>
          </cell>
          <cell r="I779">
            <v>17699</v>
          </cell>
          <cell r="J779">
            <v>18444</v>
          </cell>
          <cell r="K779">
            <v>17461</v>
          </cell>
          <cell r="L779">
            <v>17286</v>
          </cell>
          <cell r="M779">
            <v>19597</v>
          </cell>
          <cell r="N779">
            <v>18817</v>
          </cell>
          <cell r="O779">
            <v>18882</v>
          </cell>
          <cell r="P779">
            <v>19326</v>
          </cell>
          <cell r="Q779">
            <v>19082</v>
          </cell>
          <cell r="R779">
            <v>15351</v>
          </cell>
        </row>
        <row r="780">
          <cell r="A780" t="str">
            <v>eurozone Euro-zone (EUR-11 up to 31.12.2000 / EUR-12 from 1.1.2001)</v>
          </cell>
          <cell r="B780" t="str">
            <v>eurozone</v>
          </cell>
          <cell r="C780" t="str">
            <v>Euro-zone (EUR-11 up to 31.12.2000 / EUR-12 from 1.1.2001)</v>
          </cell>
          <cell r="E780">
            <v>194372</v>
          </cell>
          <cell r="F780">
            <v>212309</v>
          </cell>
          <cell r="G780">
            <v>220137</v>
          </cell>
          <cell r="H780">
            <v>222982</v>
          </cell>
          <cell r="I780">
            <v>243506</v>
          </cell>
          <cell r="J780">
            <v>230154</v>
          </cell>
          <cell r="K780">
            <v>248839</v>
          </cell>
          <cell r="L780">
            <v>237518</v>
          </cell>
          <cell r="M780">
            <v>242050</v>
          </cell>
          <cell r="N780">
            <v>243970</v>
          </cell>
          <cell r="O780">
            <v>254793</v>
          </cell>
          <cell r="P780">
            <v>279988</v>
          </cell>
          <cell r="Q780">
            <v>236324</v>
          </cell>
          <cell r="R780">
            <v>250095</v>
          </cell>
        </row>
        <row r="781">
          <cell r="A781" t="str">
            <v>eurozone12 Euro-zone (EUR-11 plus GR up to 31.12.2000 / EUR-12 from 1.1.2001)</v>
          </cell>
          <cell r="B781" t="str">
            <v>eurozone12</v>
          </cell>
          <cell r="C781" t="str">
            <v>Euro-zone (EUR-11 plus GR up to 31.12.2000 / EUR-12 from 1.1.2001)</v>
          </cell>
          <cell r="E781">
            <v>196372</v>
          </cell>
          <cell r="F781">
            <v>215480</v>
          </cell>
          <cell r="G781">
            <v>222526</v>
          </cell>
          <cell r="H781">
            <v>225523</v>
          </cell>
          <cell r="I781">
            <v>246348</v>
          </cell>
          <cell r="J781">
            <v>233936</v>
          </cell>
          <cell r="K781">
            <v>253343</v>
          </cell>
          <cell r="L781">
            <v>241614</v>
          </cell>
          <cell r="M781">
            <v>245916</v>
          </cell>
          <cell r="N781">
            <v>249028</v>
          </cell>
          <cell r="O781">
            <v>258904</v>
          </cell>
          <cell r="P781">
            <v>279988</v>
          </cell>
          <cell r="Q781">
            <v>236324</v>
          </cell>
          <cell r="R781">
            <v>250095</v>
          </cell>
        </row>
        <row r="782">
          <cell r="A782" t="str">
            <v>be Belgium</v>
          </cell>
          <cell r="B782" t="str">
            <v>be</v>
          </cell>
          <cell r="C782" t="str">
            <v>Belgium</v>
          </cell>
          <cell r="E782">
            <v>900</v>
          </cell>
          <cell r="F782">
            <v>979</v>
          </cell>
          <cell r="G782">
            <v>1156</v>
          </cell>
          <cell r="H782">
            <v>1020</v>
          </cell>
          <cell r="I782">
            <v>1184</v>
          </cell>
          <cell r="J782">
            <v>1230</v>
          </cell>
          <cell r="K782">
            <v>1200</v>
          </cell>
          <cell r="L782">
            <v>1277</v>
          </cell>
          <cell r="M782">
            <v>1497</v>
          </cell>
          <cell r="N782">
            <v>1489</v>
          </cell>
          <cell r="O782">
            <v>1699</v>
          </cell>
          <cell r="P782">
            <v>1648</v>
          </cell>
          <cell r="Q782">
            <v>1488</v>
          </cell>
          <cell r="R782">
            <v>1316</v>
          </cell>
        </row>
        <row r="783">
          <cell r="A783" t="str">
            <v>cz Czech Republic</v>
          </cell>
          <cell r="B783" t="str">
            <v>cz</v>
          </cell>
          <cell r="C783" t="str">
            <v>Czech Republic</v>
          </cell>
          <cell r="E783">
            <v>1445</v>
          </cell>
          <cell r="F783">
            <v>1257</v>
          </cell>
          <cell r="G783">
            <v>1638</v>
          </cell>
          <cell r="H783">
            <v>1596</v>
          </cell>
          <cell r="I783">
            <v>1776</v>
          </cell>
          <cell r="J783">
            <v>2274</v>
          </cell>
          <cell r="K783">
            <v>2403</v>
          </cell>
          <cell r="L783">
            <v>2080</v>
          </cell>
          <cell r="M783">
            <v>1884</v>
          </cell>
          <cell r="N783">
            <v>2215</v>
          </cell>
          <cell r="O783">
            <v>2313</v>
          </cell>
          <cell r="P783">
            <v>2467</v>
          </cell>
          <cell r="Q783">
            <v>2845</v>
          </cell>
          <cell r="R783">
            <v>1794</v>
          </cell>
        </row>
        <row r="784">
          <cell r="A784" t="str">
            <v>dk Denmark</v>
          </cell>
          <cell r="B784" t="str">
            <v>dk</v>
          </cell>
          <cell r="C784" t="str">
            <v>Denmark</v>
          </cell>
          <cell r="E784">
            <v>30</v>
          </cell>
          <cell r="F784">
            <v>26</v>
          </cell>
          <cell r="G784">
            <v>28</v>
          </cell>
          <cell r="H784">
            <v>27</v>
          </cell>
          <cell r="I784">
            <v>33</v>
          </cell>
          <cell r="J784">
            <v>30</v>
          </cell>
          <cell r="K784">
            <v>19</v>
          </cell>
          <cell r="L784">
            <v>19</v>
          </cell>
          <cell r="M784">
            <v>27</v>
          </cell>
          <cell r="N784">
            <v>31</v>
          </cell>
          <cell r="O784">
            <v>29</v>
          </cell>
          <cell r="P784">
            <v>28</v>
          </cell>
          <cell r="Q784">
            <v>32</v>
          </cell>
          <cell r="R784">
            <v>21</v>
          </cell>
        </row>
        <row r="785">
          <cell r="A785" t="str">
            <v>de Germany (including ex-GDR from 1991)</v>
          </cell>
          <cell r="B785" t="str">
            <v>de</v>
          </cell>
          <cell r="C785" t="str">
            <v>Germany (including ex-GDR from 1991)</v>
          </cell>
          <cell r="E785">
            <v>19720</v>
          </cell>
          <cell r="F785">
            <v>18460</v>
          </cell>
          <cell r="G785">
            <v>21115</v>
          </cell>
          <cell r="H785">
            <v>21465</v>
          </cell>
          <cell r="I785">
            <v>22461</v>
          </cell>
          <cell r="J785">
            <v>24217</v>
          </cell>
          <cell r="K785">
            <v>24683</v>
          </cell>
          <cell r="L785">
            <v>20934</v>
          </cell>
          <cell r="M785">
            <v>21590</v>
          </cell>
          <cell r="N785">
            <v>23613</v>
          </cell>
          <cell r="O785">
            <v>25962</v>
          </cell>
          <cell r="P785">
            <v>27253</v>
          </cell>
          <cell r="Q785">
            <v>27864</v>
          </cell>
          <cell r="R785">
            <v>24440</v>
          </cell>
        </row>
        <row r="786">
          <cell r="A786" t="str">
            <v>ee Estonia</v>
          </cell>
          <cell r="B786" t="str">
            <v>ee</v>
          </cell>
          <cell r="C786" t="str">
            <v>Estonia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1</v>
          </cell>
          <cell r="K786">
            <v>1</v>
          </cell>
          <cell r="L786">
            <v>2</v>
          </cell>
          <cell r="M786">
            <v>4</v>
          </cell>
          <cell r="N786">
            <v>4</v>
          </cell>
          <cell r="O786">
            <v>5</v>
          </cell>
          <cell r="P786">
            <v>7</v>
          </cell>
          <cell r="Q786">
            <v>6</v>
          </cell>
          <cell r="R786">
            <v>13</v>
          </cell>
        </row>
        <row r="787">
          <cell r="A787" t="str">
            <v>gr Greece</v>
          </cell>
          <cell r="B787" t="str">
            <v>gr</v>
          </cell>
          <cell r="C787" t="str">
            <v>Greece</v>
          </cell>
          <cell r="E787">
            <v>2000</v>
          </cell>
          <cell r="F787">
            <v>3171</v>
          </cell>
          <cell r="G787">
            <v>2389</v>
          </cell>
          <cell r="H787">
            <v>2541</v>
          </cell>
          <cell r="I787">
            <v>2842</v>
          </cell>
          <cell r="J787">
            <v>3782</v>
          </cell>
          <cell r="K787">
            <v>4504</v>
          </cell>
          <cell r="L787">
            <v>4096</v>
          </cell>
          <cell r="M787">
            <v>3866</v>
          </cell>
          <cell r="N787">
            <v>5058</v>
          </cell>
          <cell r="O787">
            <v>4111</v>
          </cell>
          <cell r="P787">
            <v>2725</v>
          </cell>
          <cell r="Q787">
            <v>3463</v>
          </cell>
          <cell r="R787">
            <v>5332</v>
          </cell>
        </row>
        <row r="788">
          <cell r="A788" t="str">
            <v>es Spain</v>
          </cell>
          <cell r="B788" t="str">
            <v>es</v>
          </cell>
          <cell r="C788" t="str">
            <v>Spain</v>
          </cell>
          <cell r="E788">
            <v>26180</v>
          </cell>
          <cell r="F788">
            <v>28293</v>
          </cell>
          <cell r="G788">
            <v>20934</v>
          </cell>
          <cell r="H788">
            <v>25779</v>
          </cell>
          <cell r="I788">
            <v>29182</v>
          </cell>
          <cell r="J788">
            <v>24569</v>
          </cell>
          <cell r="K788">
            <v>40874</v>
          </cell>
          <cell r="L788">
            <v>36002</v>
          </cell>
          <cell r="M788">
            <v>35806</v>
          </cell>
          <cell r="N788">
            <v>25437</v>
          </cell>
          <cell r="O788">
            <v>31807</v>
          </cell>
          <cell r="P788">
            <v>43858</v>
          </cell>
          <cell r="Q788">
            <v>26388</v>
          </cell>
          <cell r="R788">
            <v>43897</v>
          </cell>
        </row>
        <row r="789">
          <cell r="A789" t="str">
            <v>fr France</v>
          </cell>
          <cell r="B789" t="str">
            <v>fr</v>
          </cell>
          <cell r="C789" t="str">
            <v>France</v>
          </cell>
          <cell r="E789">
            <v>57902</v>
          </cell>
          <cell r="F789">
            <v>62039</v>
          </cell>
          <cell r="G789">
            <v>73085</v>
          </cell>
          <cell r="H789">
            <v>68436</v>
          </cell>
          <cell r="I789">
            <v>81578</v>
          </cell>
          <cell r="J789">
            <v>76490</v>
          </cell>
          <cell r="K789">
            <v>70773</v>
          </cell>
          <cell r="L789">
            <v>68070</v>
          </cell>
          <cell r="M789">
            <v>66627</v>
          </cell>
          <cell r="N789">
            <v>77601</v>
          </cell>
          <cell r="O789">
            <v>72398</v>
          </cell>
          <cell r="P789">
            <v>79248</v>
          </cell>
          <cell r="Q789">
            <v>66456</v>
          </cell>
          <cell r="R789">
            <v>64877</v>
          </cell>
        </row>
        <row r="790">
          <cell r="A790" t="str">
            <v>ie Ireland</v>
          </cell>
          <cell r="B790" t="str">
            <v>ie</v>
          </cell>
          <cell r="C790" t="str">
            <v>Ireland</v>
          </cell>
          <cell r="E790">
            <v>980</v>
          </cell>
          <cell r="F790">
            <v>964</v>
          </cell>
          <cell r="G790">
            <v>1050</v>
          </cell>
          <cell r="H790">
            <v>1012</v>
          </cell>
          <cell r="I790">
            <v>1198</v>
          </cell>
          <cell r="J790">
            <v>968</v>
          </cell>
          <cell r="K790">
            <v>982</v>
          </cell>
          <cell r="L790">
            <v>942</v>
          </cell>
          <cell r="M790">
            <v>1189</v>
          </cell>
          <cell r="N790">
            <v>1090</v>
          </cell>
          <cell r="O790">
            <v>1150</v>
          </cell>
          <cell r="P790">
            <v>920</v>
          </cell>
          <cell r="Q790">
            <v>1264</v>
          </cell>
          <cell r="R790">
            <v>956</v>
          </cell>
        </row>
        <row r="791">
          <cell r="A791" t="str">
            <v>it Italy</v>
          </cell>
          <cell r="B791" t="str">
            <v>it</v>
          </cell>
          <cell r="C791" t="str">
            <v>Italy</v>
          </cell>
          <cell r="E791">
            <v>35080</v>
          </cell>
          <cell r="F791">
            <v>45606</v>
          </cell>
          <cell r="G791">
            <v>45786</v>
          </cell>
          <cell r="H791">
            <v>44482</v>
          </cell>
          <cell r="I791">
            <v>47731</v>
          </cell>
          <cell r="J791">
            <v>41907</v>
          </cell>
          <cell r="K791">
            <v>47072</v>
          </cell>
          <cell r="L791">
            <v>46552</v>
          </cell>
          <cell r="M791">
            <v>47365</v>
          </cell>
          <cell r="N791">
            <v>51777</v>
          </cell>
          <cell r="O791">
            <v>50900</v>
          </cell>
          <cell r="P791">
            <v>53926</v>
          </cell>
          <cell r="Q791">
            <v>47262</v>
          </cell>
          <cell r="R791">
            <v>44277</v>
          </cell>
        </row>
        <row r="792">
          <cell r="A792" t="str">
            <v>cy Cyprus</v>
          </cell>
          <cell r="B792" t="str">
            <v>cy</v>
          </cell>
          <cell r="C792" t="str">
            <v>Cyprus</v>
          </cell>
        </row>
        <row r="793">
          <cell r="A793" t="str">
            <v>lv Latvia</v>
          </cell>
          <cell r="B793" t="str">
            <v>lv</v>
          </cell>
          <cell r="C793" t="str">
            <v>Latvia</v>
          </cell>
          <cell r="E793">
            <v>4496</v>
          </cell>
          <cell r="F793">
            <v>3275</v>
          </cell>
          <cell r="G793">
            <v>2521</v>
          </cell>
          <cell r="H793">
            <v>2875</v>
          </cell>
          <cell r="I793">
            <v>3305</v>
          </cell>
          <cell r="J793">
            <v>2937</v>
          </cell>
          <cell r="K793">
            <v>1860</v>
          </cell>
          <cell r="L793">
            <v>2953</v>
          </cell>
          <cell r="M793">
            <v>4316</v>
          </cell>
          <cell r="N793">
            <v>2757</v>
          </cell>
          <cell r="O793">
            <v>2819</v>
          </cell>
          <cell r="P793">
            <v>2833</v>
          </cell>
          <cell r="Q793">
            <v>2463</v>
          </cell>
          <cell r="R793">
            <v>2266</v>
          </cell>
        </row>
        <row r="794">
          <cell r="A794" t="str">
            <v>lt Lithuania</v>
          </cell>
          <cell r="B794" t="str">
            <v>lt</v>
          </cell>
          <cell r="C794" t="str">
            <v>Lithuania</v>
          </cell>
          <cell r="E794">
            <v>414</v>
          </cell>
          <cell r="F794">
            <v>338</v>
          </cell>
          <cell r="G794">
            <v>470</v>
          </cell>
          <cell r="H794">
            <v>580</v>
          </cell>
          <cell r="I794">
            <v>718</v>
          </cell>
          <cell r="J794">
            <v>751</v>
          </cell>
          <cell r="K794">
            <v>874</v>
          </cell>
          <cell r="L794">
            <v>769</v>
          </cell>
          <cell r="M794">
            <v>895</v>
          </cell>
          <cell r="N794">
            <v>861</v>
          </cell>
          <cell r="O794">
            <v>643</v>
          </cell>
          <cell r="P794">
            <v>701</v>
          </cell>
          <cell r="Q794">
            <v>781</v>
          </cell>
          <cell r="R794">
            <v>985</v>
          </cell>
        </row>
        <row r="795">
          <cell r="A795" t="str">
            <v>lu Luxembourg (Grand-Duché)</v>
          </cell>
          <cell r="B795" t="str">
            <v>lu</v>
          </cell>
          <cell r="C795" t="str">
            <v>Luxembourg (Grand-Duché)</v>
          </cell>
          <cell r="E795">
            <v>820</v>
          </cell>
          <cell r="F795">
            <v>767</v>
          </cell>
          <cell r="G795">
            <v>608</v>
          </cell>
          <cell r="H795">
            <v>463</v>
          </cell>
          <cell r="I795">
            <v>688</v>
          </cell>
          <cell r="J795">
            <v>827</v>
          </cell>
          <cell r="K795">
            <v>876</v>
          </cell>
          <cell r="L795">
            <v>937</v>
          </cell>
          <cell r="M795">
            <v>1049</v>
          </cell>
          <cell r="N795">
            <v>747</v>
          </cell>
          <cell r="O795">
            <v>862</v>
          </cell>
          <cell r="P795">
            <v>877</v>
          </cell>
          <cell r="Q795">
            <v>994</v>
          </cell>
          <cell r="R795">
            <v>917</v>
          </cell>
        </row>
        <row r="796">
          <cell r="A796" t="str">
            <v>hu Hungary</v>
          </cell>
          <cell r="B796" t="str">
            <v>hu</v>
          </cell>
          <cell r="C796" t="str">
            <v>Hungary</v>
          </cell>
          <cell r="E796">
            <v>178</v>
          </cell>
          <cell r="F796">
            <v>194</v>
          </cell>
          <cell r="G796">
            <v>158</v>
          </cell>
          <cell r="H796">
            <v>166</v>
          </cell>
          <cell r="I796">
            <v>161</v>
          </cell>
          <cell r="J796">
            <v>163</v>
          </cell>
          <cell r="K796">
            <v>207</v>
          </cell>
          <cell r="L796">
            <v>216</v>
          </cell>
          <cell r="M796">
            <v>155</v>
          </cell>
          <cell r="N796">
            <v>181</v>
          </cell>
          <cell r="O796">
            <v>178</v>
          </cell>
          <cell r="P796">
            <v>186</v>
          </cell>
          <cell r="Q796">
            <v>194</v>
          </cell>
          <cell r="R796">
            <v>171</v>
          </cell>
        </row>
        <row r="797">
          <cell r="A797" t="str">
            <v>mt Malta</v>
          </cell>
          <cell r="B797" t="str">
            <v>mt</v>
          </cell>
          <cell r="C797" t="str">
            <v>Malta</v>
          </cell>
        </row>
        <row r="798">
          <cell r="A798" t="str">
            <v>nl Netherlands</v>
          </cell>
          <cell r="B798" t="str">
            <v>nl</v>
          </cell>
          <cell r="C798" t="str">
            <v>Netherlands</v>
          </cell>
          <cell r="E798">
            <v>120</v>
          </cell>
          <cell r="F798">
            <v>80</v>
          </cell>
          <cell r="G798">
            <v>120</v>
          </cell>
          <cell r="H798">
            <v>92</v>
          </cell>
          <cell r="I798">
            <v>101</v>
          </cell>
          <cell r="J798">
            <v>90</v>
          </cell>
          <cell r="K798">
            <v>82</v>
          </cell>
          <cell r="L798">
            <v>94</v>
          </cell>
          <cell r="M798">
            <v>106</v>
          </cell>
          <cell r="N798">
            <v>90</v>
          </cell>
          <cell r="O798">
            <v>142</v>
          </cell>
          <cell r="P798">
            <v>117</v>
          </cell>
          <cell r="Q798">
            <v>108</v>
          </cell>
          <cell r="R798">
            <v>72</v>
          </cell>
        </row>
        <row r="799">
          <cell r="A799" t="str">
            <v>at Austria</v>
          </cell>
          <cell r="B799" t="str">
            <v>at</v>
          </cell>
          <cell r="C799" t="str">
            <v>Austria</v>
          </cell>
          <cell r="E799">
            <v>32507</v>
          </cell>
          <cell r="F799">
            <v>32745</v>
          </cell>
          <cell r="G799">
            <v>36099</v>
          </cell>
          <cell r="H799">
            <v>38020</v>
          </cell>
          <cell r="I799">
            <v>36894</v>
          </cell>
          <cell r="J799">
            <v>38477</v>
          </cell>
          <cell r="K799">
            <v>35580</v>
          </cell>
          <cell r="L799">
            <v>37293</v>
          </cell>
          <cell r="M799">
            <v>38716</v>
          </cell>
          <cell r="N799">
            <v>41727</v>
          </cell>
          <cell r="O799">
            <v>43498</v>
          </cell>
          <cell r="P799">
            <v>41837</v>
          </cell>
          <cell r="Q799">
            <v>42004</v>
          </cell>
          <cell r="R799">
            <v>38366</v>
          </cell>
        </row>
        <row r="800">
          <cell r="A800" t="str">
            <v>pl Poland</v>
          </cell>
          <cell r="B800" t="str">
            <v>pl</v>
          </cell>
          <cell r="C800" t="str">
            <v>Poland</v>
          </cell>
          <cell r="E800">
            <v>3313</v>
          </cell>
          <cell r="F800">
            <v>3411</v>
          </cell>
          <cell r="G800">
            <v>3570</v>
          </cell>
          <cell r="H800">
            <v>3576</v>
          </cell>
          <cell r="I800">
            <v>3786</v>
          </cell>
          <cell r="J800">
            <v>3851</v>
          </cell>
          <cell r="K800">
            <v>3910</v>
          </cell>
          <cell r="L800">
            <v>3816</v>
          </cell>
          <cell r="M800">
            <v>4328</v>
          </cell>
          <cell r="N800">
            <v>4282</v>
          </cell>
          <cell r="O800">
            <v>4115</v>
          </cell>
          <cell r="P800">
            <v>4219</v>
          </cell>
          <cell r="Q800">
            <v>3906</v>
          </cell>
          <cell r="R800">
            <v>3294</v>
          </cell>
        </row>
        <row r="801">
          <cell r="A801" t="str">
            <v>pt Portugal</v>
          </cell>
          <cell r="B801" t="str">
            <v>pt</v>
          </cell>
          <cell r="C801" t="str">
            <v>Portugal</v>
          </cell>
          <cell r="E801">
            <v>9303</v>
          </cell>
          <cell r="F801">
            <v>9176</v>
          </cell>
          <cell r="G801">
            <v>5074</v>
          </cell>
          <cell r="H801">
            <v>8737</v>
          </cell>
          <cell r="I801">
            <v>10702</v>
          </cell>
          <cell r="J801">
            <v>8454</v>
          </cell>
          <cell r="K801">
            <v>14857</v>
          </cell>
          <cell r="L801">
            <v>13175</v>
          </cell>
          <cell r="M801">
            <v>13054</v>
          </cell>
          <cell r="N801">
            <v>7619</v>
          </cell>
          <cell r="O801">
            <v>11715</v>
          </cell>
          <cell r="P801">
            <v>14375</v>
          </cell>
          <cell r="Q801">
            <v>8257</v>
          </cell>
          <cell r="R801">
            <v>16054</v>
          </cell>
        </row>
        <row r="802">
          <cell r="A802" t="str">
            <v>si Slovenia</v>
          </cell>
          <cell r="B802" t="str">
            <v>si</v>
          </cell>
          <cell r="C802" t="str">
            <v>Slovenia</v>
          </cell>
          <cell r="E802">
            <v>2950</v>
          </cell>
          <cell r="F802">
            <v>3608</v>
          </cell>
          <cell r="G802">
            <v>3413</v>
          </cell>
          <cell r="H802">
            <v>3022</v>
          </cell>
          <cell r="I802">
            <v>3399</v>
          </cell>
          <cell r="J802">
            <v>3241</v>
          </cell>
          <cell r="K802">
            <v>3673</v>
          </cell>
          <cell r="L802">
            <v>3092</v>
          </cell>
          <cell r="M802">
            <v>3449</v>
          </cell>
          <cell r="N802">
            <v>3741</v>
          </cell>
          <cell r="O802">
            <v>3834</v>
          </cell>
          <cell r="P802">
            <v>3796</v>
          </cell>
          <cell r="Q802">
            <v>3404</v>
          </cell>
          <cell r="R802">
            <v>3156</v>
          </cell>
        </row>
        <row r="803">
          <cell r="A803" t="str">
            <v>sk Slovakia</v>
          </cell>
          <cell r="B803" t="str">
            <v>sk</v>
          </cell>
          <cell r="C803" t="str">
            <v>Slovakia</v>
          </cell>
          <cell r="E803">
            <v>2515</v>
          </cell>
          <cell r="F803">
            <v>1894</v>
          </cell>
          <cell r="G803">
            <v>2332</v>
          </cell>
          <cell r="H803">
            <v>3865</v>
          </cell>
          <cell r="I803">
            <v>4554</v>
          </cell>
          <cell r="J803">
            <v>5226</v>
          </cell>
          <cell r="K803">
            <v>4533</v>
          </cell>
          <cell r="L803">
            <v>4358</v>
          </cell>
          <cell r="M803">
            <v>4566</v>
          </cell>
          <cell r="N803">
            <v>4776</v>
          </cell>
          <cell r="O803">
            <v>4975</v>
          </cell>
          <cell r="P803">
            <v>5117</v>
          </cell>
          <cell r="Q803">
            <v>5483</v>
          </cell>
          <cell r="R803">
            <v>3672</v>
          </cell>
        </row>
        <row r="804">
          <cell r="A804" t="str">
            <v>fi Finland</v>
          </cell>
          <cell r="B804" t="str">
            <v>fi</v>
          </cell>
          <cell r="C804" t="str">
            <v>Finland</v>
          </cell>
          <cell r="E804">
            <v>10860</v>
          </cell>
          <cell r="F804">
            <v>13200</v>
          </cell>
          <cell r="G804">
            <v>15110</v>
          </cell>
          <cell r="H804">
            <v>13476</v>
          </cell>
          <cell r="I804">
            <v>11787</v>
          </cell>
          <cell r="J804">
            <v>12925</v>
          </cell>
          <cell r="K804">
            <v>11860</v>
          </cell>
          <cell r="L804">
            <v>12242</v>
          </cell>
          <cell r="M804">
            <v>15051</v>
          </cell>
          <cell r="N804">
            <v>12780</v>
          </cell>
          <cell r="O804">
            <v>14660</v>
          </cell>
          <cell r="P804">
            <v>13204</v>
          </cell>
          <cell r="Q804">
            <v>10776</v>
          </cell>
          <cell r="R804">
            <v>9591</v>
          </cell>
        </row>
        <row r="805">
          <cell r="A805" t="str">
            <v>se Sweden</v>
          </cell>
          <cell r="B805" t="str">
            <v>se</v>
          </cell>
          <cell r="C805" t="str">
            <v>Sweden</v>
          </cell>
          <cell r="E805">
            <v>73030</v>
          </cell>
          <cell r="F805">
            <v>63660</v>
          </cell>
          <cell r="G805">
            <v>74860</v>
          </cell>
          <cell r="H805">
            <v>75216</v>
          </cell>
          <cell r="I805">
            <v>59453</v>
          </cell>
          <cell r="J805">
            <v>68160</v>
          </cell>
          <cell r="K805">
            <v>51775</v>
          </cell>
          <cell r="L805">
            <v>69056</v>
          </cell>
          <cell r="M805">
            <v>74378</v>
          </cell>
          <cell r="N805">
            <v>71713</v>
          </cell>
          <cell r="O805">
            <v>78619</v>
          </cell>
          <cell r="P805">
            <v>79082</v>
          </cell>
          <cell r="Q805">
            <v>66395</v>
          </cell>
          <cell r="R805">
            <v>53273</v>
          </cell>
        </row>
        <row r="806">
          <cell r="A806" t="str">
            <v>uk United Kingdom</v>
          </cell>
          <cell r="B806" t="str">
            <v>uk</v>
          </cell>
          <cell r="C806" t="str">
            <v>United Kingdom</v>
          </cell>
          <cell r="E806">
            <v>7145</v>
          </cell>
          <cell r="F806">
            <v>6862</v>
          </cell>
          <cell r="G806">
            <v>8236</v>
          </cell>
          <cell r="H806">
            <v>5903</v>
          </cell>
          <cell r="I806">
            <v>6557</v>
          </cell>
          <cell r="J806">
            <v>6390</v>
          </cell>
          <cell r="K806">
            <v>4917</v>
          </cell>
          <cell r="L806">
            <v>5613</v>
          </cell>
          <cell r="M806">
            <v>6861</v>
          </cell>
          <cell r="N806">
            <v>8263</v>
          </cell>
          <cell r="O806">
            <v>7780</v>
          </cell>
          <cell r="P806">
            <v>6411</v>
          </cell>
          <cell r="Q806">
            <v>7439</v>
          </cell>
          <cell r="R806">
            <v>5962</v>
          </cell>
        </row>
        <row r="807">
          <cell r="A807" t="str">
            <v>bg Bulgaria</v>
          </cell>
          <cell r="B807" t="str">
            <v>bg</v>
          </cell>
          <cell r="C807" t="str">
            <v>Bulgaria</v>
          </cell>
          <cell r="E807">
            <v>1878</v>
          </cell>
          <cell r="F807">
            <v>2441</v>
          </cell>
          <cell r="G807">
            <v>2063</v>
          </cell>
          <cell r="H807">
            <v>1942</v>
          </cell>
          <cell r="I807">
            <v>1468</v>
          </cell>
          <cell r="J807">
            <v>2314</v>
          </cell>
          <cell r="K807">
            <v>2919</v>
          </cell>
          <cell r="L807">
            <v>2936</v>
          </cell>
          <cell r="M807">
            <v>3325</v>
          </cell>
          <cell r="N807">
            <v>2982</v>
          </cell>
          <cell r="O807">
            <v>2951</v>
          </cell>
          <cell r="P807">
            <v>2171</v>
          </cell>
          <cell r="Q807">
            <v>2704</v>
          </cell>
          <cell r="R807">
            <v>3234</v>
          </cell>
        </row>
        <row r="808">
          <cell r="A808" t="str">
            <v>hr Croatia</v>
          </cell>
          <cell r="B808" t="str">
            <v>hr</v>
          </cell>
          <cell r="C808" t="str">
            <v>Croatia</v>
          </cell>
          <cell r="F808">
            <v>5770</v>
          </cell>
          <cell r="G808">
            <v>4341</v>
          </cell>
          <cell r="H808">
            <v>4345</v>
          </cell>
          <cell r="I808">
            <v>4930</v>
          </cell>
          <cell r="J808">
            <v>5265</v>
          </cell>
          <cell r="K808">
            <v>7228</v>
          </cell>
          <cell r="L808">
            <v>5298</v>
          </cell>
          <cell r="M808">
            <v>5466</v>
          </cell>
          <cell r="N808">
            <v>6592</v>
          </cell>
          <cell r="O808">
            <v>5892</v>
          </cell>
          <cell r="P808">
            <v>6585</v>
          </cell>
          <cell r="Q808">
            <v>5432</v>
          </cell>
          <cell r="R808">
            <v>4936</v>
          </cell>
        </row>
        <row r="809">
          <cell r="A809" t="str">
            <v>ro Romania</v>
          </cell>
          <cell r="B809" t="str">
            <v>ro</v>
          </cell>
          <cell r="C809" t="str">
            <v>Romania</v>
          </cell>
          <cell r="E809">
            <v>13883</v>
          </cell>
          <cell r="F809">
            <v>12287</v>
          </cell>
          <cell r="G809">
            <v>11700</v>
          </cell>
          <cell r="H809">
            <v>12768</v>
          </cell>
          <cell r="I809">
            <v>13046</v>
          </cell>
          <cell r="J809">
            <v>16693</v>
          </cell>
          <cell r="K809">
            <v>15755</v>
          </cell>
          <cell r="L809">
            <v>17509</v>
          </cell>
          <cell r="M809">
            <v>18879</v>
          </cell>
          <cell r="N809">
            <v>18290</v>
          </cell>
          <cell r="O809">
            <v>14778</v>
          </cell>
          <cell r="P809">
            <v>14923</v>
          </cell>
          <cell r="Q809">
            <v>16046</v>
          </cell>
          <cell r="R809">
            <v>13259</v>
          </cell>
        </row>
        <row r="810">
          <cell r="A810" t="str">
            <v>tr Turkey</v>
          </cell>
          <cell r="B810" t="str">
            <v>tr</v>
          </cell>
          <cell r="C810" t="str">
            <v>Turkey</v>
          </cell>
          <cell r="E810">
            <v>23148</v>
          </cell>
          <cell r="F810">
            <v>22683</v>
          </cell>
          <cell r="G810">
            <v>26568</v>
          </cell>
          <cell r="H810">
            <v>33951</v>
          </cell>
          <cell r="I810">
            <v>30586</v>
          </cell>
          <cell r="J810">
            <v>35541</v>
          </cell>
          <cell r="K810">
            <v>40475</v>
          </cell>
          <cell r="L810">
            <v>39816</v>
          </cell>
          <cell r="M810">
            <v>42229</v>
          </cell>
          <cell r="N810">
            <v>34677</v>
          </cell>
          <cell r="O810">
            <v>30879</v>
          </cell>
          <cell r="P810">
            <v>24010</v>
          </cell>
          <cell r="Q810">
            <v>33684</v>
          </cell>
          <cell r="R810">
            <v>35330</v>
          </cell>
        </row>
        <row r="811">
          <cell r="A811" t="str">
            <v>eea18 European Economic Area (EEA) (EU-15 plus IS, LI, NO)</v>
          </cell>
          <cell r="B811" t="str">
            <v>eea18</v>
          </cell>
          <cell r="C811" t="str">
            <v>European Economic Area (EEA) (EU-15 plus IS, LI, NO)</v>
          </cell>
          <cell r="E811">
            <v>402163</v>
          </cell>
          <cell r="F811">
            <v>400812</v>
          </cell>
          <cell r="G811">
            <v>427022</v>
          </cell>
          <cell r="H811">
            <v>430757</v>
          </cell>
          <cell r="I811">
            <v>429582</v>
          </cell>
          <cell r="J811">
            <v>435497</v>
          </cell>
          <cell r="K811">
            <v>418702</v>
          </cell>
          <cell r="L811">
            <v>432447</v>
          </cell>
          <cell r="M811">
            <v>449062</v>
          </cell>
          <cell r="N811">
            <v>456969</v>
          </cell>
          <cell r="O811">
            <v>493954</v>
          </cell>
          <cell r="P811">
            <v>493113</v>
          </cell>
          <cell r="Q811">
            <v>447004</v>
          </cell>
          <cell r="R811">
            <v>422534</v>
          </cell>
        </row>
        <row r="812">
          <cell r="A812" t="str">
            <v>is Iceland</v>
          </cell>
          <cell r="B812" t="str">
            <v>is</v>
          </cell>
          <cell r="C812" t="str">
            <v>Iceland</v>
          </cell>
          <cell r="E812">
            <v>4204</v>
          </cell>
          <cell r="F812">
            <v>4204</v>
          </cell>
          <cell r="G812">
            <v>4310</v>
          </cell>
          <cell r="H812">
            <v>4466</v>
          </cell>
          <cell r="I812">
            <v>4515</v>
          </cell>
          <cell r="J812">
            <v>4682</v>
          </cell>
          <cell r="K812">
            <v>4772</v>
          </cell>
          <cell r="L812">
            <v>5207</v>
          </cell>
          <cell r="M812">
            <v>5621</v>
          </cell>
          <cell r="N812">
            <v>6047</v>
          </cell>
          <cell r="O812">
            <v>6356</v>
          </cell>
          <cell r="P812">
            <v>6578</v>
          </cell>
          <cell r="Q812">
            <v>6977</v>
          </cell>
          <cell r="R812">
            <v>7088</v>
          </cell>
        </row>
        <row r="813">
          <cell r="A813" t="str">
            <v>no Norway</v>
          </cell>
          <cell r="B813" t="str">
            <v>no</v>
          </cell>
          <cell r="C813" t="str">
            <v>Norway</v>
          </cell>
          <cell r="E813">
            <v>121382</v>
          </cell>
          <cell r="F813">
            <v>110580</v>
          </cell>
          <cell r="G813">
            <v>117062</v>
          </cell>
          <cell r="H813">
            <v>119622</v>
          </cell>
          <cell r="I813">
            <v>112676</v>
          </cell>
          <cell r="J813">
            <v>122299</v>
          </cell>
          <cell r="K813">
            <v>103876</v>
          </cell>
          <cell r="L813">
            <v>110938</v>
          </cell>
          <cell r="M813">
            <v>116259</v>
          </cell>
          <cell r="N813">
            <v>121887</v>
          </cell>
          <cell r="O813">
            <v>142266</v>
          </cell>
          <cell r="P813">
            <v>121026</v>
          </cell>
          <cell r="Q813">
            <v>129837</v>
          </cell>
          <cell r="R813">
            <v>106095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25">
          <cell r="A825" t="str">
            <v>indic_en 107015</v>
          </cell>
          <cell r="B825" t="str">
            <v>indic_en</v>
          </cell>
          <cell r="C825">
            <v>107015</v>
          </cell>
        </row>
        <row r="826">
          <cell r="A826" t="str">
            <v xml:space="preserve"> Gross production from hydro power stations (Capacity &lt; 1 MW)</v>
          </cell>
          <cell r="C826" t="str">
            <v>Gross production from hydro power stations (Capacity &lt; 1 MW)</v>
          </cell>
        </row>
        <row r="827">
          <cell r="A827" t="str">
            <v>unit gwh</v>
          </cell>
          <cell r="B827" t="str">
            <v>unit</v>
          </cell>
          <cell r="C827" t="str">
            <v>gwh</v>
          </cell>
        </row>
        <row r="828">
          <cell r="A828" t="str">
            <v xml:space="preserve"> Gigawatt hour</v>
          </cell>
          <cell r="C828" t="str">
            <v>Gigawatt hour</v>
          </cell>
        </row>
        <row r="829">
          <cell r="A829" t="str">
            <v>product 6000</v>
          </cell>
          <cell r="B829" t="str">
            <v>product</v>
          </cell>
          <cell r="C829">
            <v>6000</v>
          </cell>
        </row>
        <row r="830">
          <cell r="A830" t="str">
            <v xml:space="preserve"> Electrical Energy</v>
          </cell>
          <cell r="C830" t="str">
            <v>Electrical Energy</v>
          </cell>
        </row>
        <row r="831">
          <cell r="A831" t="str">
            <v xml:space="preserve"> </v>
          </cell>
        </row>
        <row r="832">
          <cell r="A832" t="str">
            <v xml:space="preserve"> </v>
          </cell>
          <cell r="D832" t="str">
            <v>time</v>
          </cell>
          <cell r="E832" t="str">
            <v>1990a00</v>
          </cell>
          <cell r="F832" t="str">
            <v>1991a00</v>
          </cell>
          <cell r="G832" t="str">
            <v>1992a00</v>
          </cell>
          <cell r="H832" t="str">
            <v>1993a00</v>
          </cell>
          <cell r="I832" t="str">
            <v>1994a00</v>
          </cell>
          <cell r="J832" t="str">
            <v>1995a00</v>
          </cell>
          <cell r="K832" t="str">
            <v>1996a00</v>
          </cell>
          <cell r="L832" t="str">
            <v>1997a00</v>
          </cell>
          <cell r="M832" t="str">
            <v>1998a00</v>
          </cell>
          <cell r="N832" t="str">
            <v>1999a00</v>
          </cell>
          <cell r="O832" t="str">
            <v>2000a00</v>
          </cell>
          <cell r="P832" t="str">
            <v>2001a00</v>
          </cell>
          <cell r="Q832" t="str">
            <v>2002a00</v>
          </cell>
          <cell r="R832" t="str">
            <v>2003a00</v>
          </cell>
        </row>
        <row r="833">
          <cell r="A833" t="str">
            <v xml:space="preserve"> </v>
          </cell>
        </row>
        <row r="834">
          <cell r="A834" t="str">
            <v xml:space="preserve">geo </v>
          </cell>
          <cell r="B834" t="str">
            <v>geo</v>
          </cell>
        </row>
        <row r="835">
          <cell r="A835" t="str">
            <v>eu25 European Union (25 countries)</v>
          </cell>
          <cell r="B835" t="str">
            <v>eu25</v>
          </cell>
          <cell r="C835" t="str">
            <v>European Union (25 countries)</v>
          </cell>
          <cell r="P835">
            <v>9104</v>
          </cell>
          <cell r="Q835">
            <v>9269</v>
          </cell>
          <cell r="R835">
            <v>10650</v>
          </cell>
        </row>
        <row r="836">
          <cell r="A836" t="str">
            <v>eu15 European Union (15 countries)</v>
          </cell>
          <cell r="B836" t="str">
            <v>eu15</v>
          </cell>
          <cell r="C836" t="str">
            <v>European Union (15 countries)</v>
          </cell>
          <cell r="E836">
            <v>6120</v>
          </cell>
          <cell r="F836">
            <v>5128</v>
          </cell>
          <cell r="G836">
            <v>5083</v>
          </cell>
          <cell r="H836">
            <v>7403</v>
          </cell>
          <cell r="I836">
            <v>8210</v>
          </cell>
          <cell r="J836">
            <v>8319</v>
          </cell>
          <cell r="K836">
            <v>8398</v>
          </cell>
          <cell r="L836">
            <v>9107</v>
          </cell>
          <cell r="M836">
            <v>8785</v>
          </cell>
          <cell r="N836">
            <v>8485</v>
          </cell>
          <cell r="O836">
            <v>8179</v>
          </cell>
          <cell r="P836">
            <v>8315</v>
          </cell>
          <cell r="Q836">
            <v>8419</v>
          </cell>
          <cell r="R836">
            <v>9723</v>
          </cell>
        </row>
        <row r="837">
          <cell r="A837" t="str">
            <v>nms10 New Member States (CZ, EE, CY, LV, LT, HU, MT, PL, SI, SK)</v>
          </cell>
          <cell r="B837" t="str">
            <v>nms10</v>
          </cell>
          <cell r="C837" t="str">
            <v>New Member States (CZ, EE, CY, LV, LT, HU, MT, PL, SI, SK)</v>
          </cell>
          <cell r="P837">
            <v>789</v>
          </cell>
          <cell r="Q837">
            <v>850</v>
          </cell>
          <cell r="R837">
            <v>927</v>
          </cell>
        </row>
        <row r="838">
          <cell r="A838" t="str">
            <v>eurozone Euro-zone (EUR-11 up to 31.12.2000 / EUR-12 from 1.1.2001)</v>
          </cell>
          <cell r="B838" t="str">
            <v>eurozone</v>
          </cell>
          <cell r="C838" t="str">
            <v>Euro-zone (EUR-11 up to 31.12.2000 / EUR-12 from 1.1.2001)</v>
          </cell>
          <cell r="E838">
            <v>6099</v>
          </cell>
          <cell r="F838">
            <v>5098</v>
          </cell>
          <cell r="G838">
            <v>5062</v>
          </cell>
          <cell r="H838">
            <v>6639</v>
          </cell>
          <cell r="I838">
            <v>7463</v>
          </cell>
          <cell r="J838">
            <v>7453</v>
          </cell>
          <cell r="K838">
            <v>7743</v>
          </cell>
          <cell r="L838">
            <v>7235</v>
          </cell>
          <cell r="M838">
            <v>7817</v>
          </cell>
          <cell r="N838">
            <v>7712</v>
          </cell>
          <cell r="O838">
            <v>7313</v>
          </cell>
          <cell r="P838">
            <v>7614</v>
          </cell>
          <cell r="Q838">
            <v>7835</v>
          </cell>
          <cell r="R838">
            <v>9118</v>
          </cell>
        </row>
        <row r="839">
          <cell r="A839" t="str">
            <v>eurozone12 Euro-zone (EUR-11 plus GR up to 31.12.2000 / EUR-12 from 1.1.2001)</v>
          </cell>
          <cell r="B839" t="str">
            <v>eurozone12</v>
          </cell>
          <cell r="C839" t="str">
            <v>Euro-zone (EUR-11 plus GR up to 31.12.2000 / EUR-12 from 1.1.2001)</v>
          </cell>
          <cell r="E839">
            <v>6105</v>
          </cell>
          <cell r="F839">
            <v>5103</v>
          </cell>
          <cell r="G839">
            <v>5067</v>
          </cell>
          <cell r="H839">
            <v>6644</v>
          </cell>
          <cell r="I839">
            <v>7471</v>
          </cell>
          <cell r="J839">
            <v>7459</v>
          </cell>
          <cell r="K839">
            <v>7750</v>
          </cell>
          <cell r="L839">
            <v>7246</v>
          </cell>
          <cell r="M839">
            <v>7825</v>
          </cell>
          <cell r="N839">
            <v>7730</v>
          </cell>
          <cell r="O839">
            <v>7339</v>
          </cell>
          <cell r="P839">
            <v>7614</v>
          </cell>
          <cell r="Q839">
            <v>7835</v>
          </cell>
          <cell r="R839">
            <v>9118</v>
          </cell>
        </row>
        <row r="840">
          <cell r="A840" t="str">
            <v>be Belgium</v>
          </cell>
          <cell r="B840" t="str">
            <v>be</v>
          </cell>
          <cell r="C840" t="str">
            <v>Belgium</v>
          </cell>
          <cell r="E840">
            <v>7</v>
          </cell>
          <cell r="F840">
            <v>6</v>
          </cell>
          <cell r="G840">
            <v>7</v>
          </cell>
          <cell r="H840">
            <v>10</v>
          </cell>
          <cell r="I840">
            <v>12</v>
          </cell>
          <cell r="J840">
            <v>13</v>
          </cell>
          <cell r="K840">
            <v>10</v>
          </cell>
          <cell r="L840">
            <v>12</v>
          </cell>
          <cell r="M840">
            <v>15</v>
          </cell>
          <cell r="N840">
            <v>14</v>
          </cell>
          <cell r="O840">
            <v>19</v>
          </cell>
          <cell r="P840">
            <v>18</v>
          </cell>
          <cell r="Q840">
            <v>17</v>
          </cell>
          <cell r="R840">
            <v>14</v>
          </cell>
        </row>
        <row r="841">
          <cell r="A841" t="str">
            <v>cz Czech Republic</v>
          </cell>
          <cell r="B841" t="str">
            <v>cz</v>
          </cell>
          <cell r="C841" t="str">
            <v>Czech Republic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256</v>
          </cell>
          <cell r="O841">
            <v>245</v>
          </cell>
          <cell r="P841">
            <v>265</v>
          </cell>
          <cell r="Q841">
            <v>254</v>
          </cell>
          <cell r="R841">
            <v>242</v>
          </cell>
        </row>
        <row r="842">
          <cell r="A842" t="str">
            <v>dk Denmark</v>
          </cell>
          <cell r="B842" t="str">
            <v>dk</v>
          </cell>
          <cell r="C842" t="str">
            <v>Denmark</v>
          </cell>
          <cell r="E842">
            <v>15</v>
          </cell>
          <cell r="F842">
            <v>25</v>
          </cell>
          <cell r="G842">
            <v>16</v>
          </cell>
          <cell r="H842">
            <v>28</v>
          </cell>
          <cell r="I842">
            <v>17</v>
          </cell>
          <cell r="J842">
            <v>17</v>
          </cell>
          <cell r="K842">
            <v>6</v>
          </cell>
          <cell r="L842">
            <v>10</v>
          </cell>
          <cell r="M842">
            <v>15</v>
          </cell>
          <cell r="N842">
            <v>10</v>
          </cell>
          <cell r="O842">
            <v>10</v>
          </cell>
          <cell r="P842">
            <v>14</v>
          </cell>
          <cell r="Q842">
            <v>32</v>
          </cell>
          <cell r="R842">
            <v>21</v>
          </cell>
        </row>
        <row r="843">
          <cell r="A843" t="str">
            <v>de Germany (including ex-GDR from 1991)</v>
          </cell>
          <cell r="B843" t="str">
            <v>de</v>
          </cell>
          <cell r="C843" t="str">
            <v>Germany (including ex-GDR from 1991)</v>
          </cell>
          <cell r="E843">
            <v>2850</v>
          </cell>
          <cell r="F843">
            <v>1247</v>
          </cell>
          <cell r="G843">
            <v>1227</v>
          </cell>
          <cell r="H843">
            <v>1215</v>
          </cell>
          <cell r="I843">
            <v>1612</v>
          </cell>
          <cell r="J843">
            <v>1655</v>
          </cell>
          <cell r="K843">
            <v>1643</v>
          </cell>
          <cell r="L843">
            <v>1643</v>
          </cell>
          <cell r="M843">
            <v>1849</v>
          </cell>
          <cell r="N843">
            <v>2019</v>
          </cell>
          <cell r="O843">
            <v>1802</v>
          </cell>
          <cell r="P843">
            <v>2208</v>
          </cell>
          <cell r="Q843">
            <v>2800</v>
          </cell>
          <cell r="R843">
            <v>3400</v>
          </cell>
        </row>
        <row r="844">
          <cell r="A844" t="str">
            <v>ee Estonia</v>
          </cell>
          <cell r="B844" t="str">
            <v>ee</v>
          </cell>
          <cell r="C844" t="str">
            <v>Estonia</v>
          </cell>
          <cell r="O844">
            <v>5</v>
          </cell>
          <cell r="P844">
            <v>7</v>
          </cell>
          <cell r="Q844">
            <v>6</v>
          </cell>
          <cell r="R844">
            <v>13</v>
          </cell>
        </row>
        <row r="845">
          <cell r="A845" t="str">
            <v>gr Greece</v>
          </cell>
          <cell r="B845" t="str">
            <v>gr</v>
          </cell>
          <cell r="C845" t="str">
            <v>Greece</v>
          </cell>
          <cell r="E845">
            <v>6</v>
          </cell>
          <cell r="F845">
            <v>5</v>
          </cell>
          <cell r="G845">
            <v>5</v>
          </cell>
          <cell r="H845">
            <v>5</v>
          </cell>
          <cell r="I845">
            <v>8</v>
          </cell>
          <cell r="J845">
            <v>6</v>
          </cell>
          <cell r="K845">
            <v>7</v>
          </cell>
          <cell r="L845">
            <v>11</v>
          </cell>
          <cell r="M845">
            <v>8</v>
          </cell>
          <cell r="N845">
            <v>18</v>
          </cell>
          <cell r="O845">
            <v>26</v>
          </cell>
          <cell r="P845">
            <v>40</v>
          </cell>
          <cell r="Q845">
            <v>58</v>
          </cell>
          <cell r="R845">
            <v>76</v>
          </cell>
        </row>
        <row r="846">
          <cell r="A846" t="str">
            <v>es Spain</v>
          </cell>
          <cell r="B846" t="str">
            <v>es</v>
          </cell>
          <cell r="C846" t="str">
            <v>Spain</v>
          </cell>
          <cell r="E846">
            <v>685</v>
          </cell>
          <cell r="F846">
            <v>719</v>
          </cell>
          <cell r="G846">
            <v>524</v>
          </cell>
          <cell r="H846">
            <v>642</v>
          </cell>
          <cell r="I846">
            <v>649</v>
          </cell>
          <cell r="J846">
            <v>824</v>
          </cell>
          <cell r="K846">
            <v>947</v>
          </cell>
          <cell r="L846">
            <v>686</v>
          </cell>
          <cell r="M846">
            <v>897</v>
          </cell>
          <cell r="N846">
            <v>601</v>
          </cell>
          <cell r="O846">
            <v>479</v>
          </cell>
          <cell r="P846">
            <v>496</v>
          </cell>
          <cell r="Q846">
            <v>414</v>
          </cell>
          <cell r="R846">
            <v>648</v>
          </cell>
        </row>
        <row r="847">
          <cell r="A847" t="str">
            <v>fr France</v>
          </cell>
          <cell r="B847" t="str">
            <v>fr</v>
          </cell>
          <cell r="C847" t="str">
            <v>France</v>
          </cell>
          <cell r="E847">
            <v>1349</v>
          </cell>
          <cell r="F847">
            <v>1575</v>
          </cell>
          <cell r="G847">
            <v>1732</v>
          </cell>
          <cell r="H847">
            <v>1573</v>
          </cell>
          <cell r="I847">
            <v>1872</v>
          </cell>
          <cell r="J847">
            <v>1798</v>
          </cell>
          <cell r="K847">
            <v>1688</v>
          </cell>
          <cell r="L847">
            <v>1476</v>
          </cell>
          <cell r="M847">
            <v>1566</v>
          </cell>
          <cell r="N847">
            <v>1601</v>
          </cell>
          <cell r="O847">
            <v>1656</v>
          </cell>
          <cell r="P847">
            <v>1434</v>
          </cell>
          <cell r="Q847">
            <v>1344</v>
          </cell>
          <cell r="R847">
            <v>1313</v>
          </cell>
        </row>
        <row r="848">
          <cell r="A848" t="str">
            <v>ie Ireland</v>
          </cell>
          <cell r="B848" t="str">
            <v>ie</v>
          </cell>
          <cell r="C848" t="str">
            <v>Ireland</v>
          </cell>
          <cell r="E848">
            <v>20</v>
          </cell>
          <cell r="F848">
            <v>24</v>
          </cell>
          <cell r="G848">
            <v>18</v>
          </cell>
          <cell r="H848">
            <v>18</v>
          </cell>
          <cell r="I848">
            <v>22</v>
          </cell>
          <cell r="J848">
            <v>17</v>
          </cell>
          <cell r="K848">
            <v>24</v>
          </cell>
          <cell r="L848">
            <v>23</v>
          </cell>
          <cell r="M848">
            <v>26</v>
          </cell>
          <cell r="N848">
            <v>27</v>
          </cell>
          <cell r="O848">
            <v>27</v>
          </cell>
          <cell r="P848">
            <v>25</v>
          </cell>
          <cell r="Q848">
            <v>31</v>
          </cell>
          <cell r="R848">
            <v>26</v>
          </cell>
        </row>
        <row r="849">
          <cell r="A849" t="str">
            <v>it Italy</v>
          </cell>
          <cell r="B849" t="str">
            <v>it</v>
          </cell>
          <cell r="C849" t="str">
            <v>Italy</v>
          </cell>
          <cell r="E849">
            <v>1044</v>
          </cell>
          <cell r="F849">
            <v>1366</v>
          </cell>
          <cell r="G849">
            <v>1400</v>
          </cell>
          <cell r="H849">
            <v>1470</v>
          </cell>
          <cell r="I849">
            <v>1633</v>
          </cell>
          <cell r="J849">
            <v>1411</v>
          </cell>
          <cell r="K849">
            <v>1649</v>
          </cell>
          <cell r="L849">
            <v>1627</v>
          </cell>
          <cell r="M849">
            <v>1718</v>
          </cell>
          <cell r="N849">
            <v>1762</v>
          </cell>
          <cell r="O849">
            <v>1550</v>
          </cell>
          <cell r="P849">
            <v>1668</v>
          </cell>
          <cell r="Q849">
            <v>1604</v>
          </cell>
          <cell r="R849">
            <v>1455</v>
          </cell>
        </row>
        <row r="850">
          <cell r="A850" t="str">
            <v>cy Cyprus</v>
          </cell>
          <cell r="B850" t="str">
            <v>cy</v>
          </cell>
          <cell r="C850" t="str">
            <v>Cyprus</v>
          </cell>
        </row>
        <row r="851">
          <cell r="A851" t="str">
            <v>lv Latvia</v>
          </cell>
          <cell r="B851" t="str">
            <v>lv</v>
          </cell>
          <cell r="C851" t="str">
            <v>Latvia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1</v>
          </cell>
          <cell r="J851">
            <v>2</v>
          </cell>
          <cell r="K851">
            <v>2</v>
          </cell>
          <cell r="L851">
            <v>4</v>
          </cell>
          <cell r="M851">
            <v>9</v>
          </cell>
          <cell r="N851">
            <v>10</v>
          </cell>
          <cell r="O851">
            <v>17</v>
          </cell>
          <cell r="P851">
            <v>29</v>
          </cell>
          <cell r="Q851">
            <v>24</v>
          </cell>
          <cell r="R851">
            <v>43</v>
          </cell>
        </row>
        <row r="852">
          <cell r="A852" t="str">
            <v>lt Lithuania</v>
          </cell>
          <cell r="B852" t="str">
            <v>lt</v>
          </cell>
          <cell r="C852" t="str">
            <v>Lithuania</v>
          </cell>
          <cell r="E852">
            <v>18</v>
          </cell>
          <cell r="F852">
            <v>12</v>
          </cell>
          <cell r="G852">
            <v>11</v>
          </cell>
          <cell r="H852">
            <v>12</v>
          </cell>
          <cell r="I852">
            <v>14</v>
          </cell>
          <cell r="J852">
            <v>9</v>
          </cell>
          <cell r="K852">
            <v>8</v>
          </cell>
          <cell r="L852">
            <v>14</v>
          </cell>
          <cell r="M852">
            <v>19</v>
          </cell>
          <cell r="N852">
            <v>22</v>
          </cell>
          <cell r="O852">
            <v>22</v>
          </cell>
          <cell r="P852">
            <v>31</v>
          </cell>
          <cell r="Q852">
            <v>26</v>
          </cell>
          <cell r="R852">
            <v>29</v>
          </cell>
        </row>
        <row r="853">
          <cell r="A853" t="str">
            <v>lu Luxembourg (Grand-Duché)</v>
          </cell>
          <cell r="B853" t="str">
            <v>lu</v>
          </cell>
          <cell r="C853" t="str">
            <v>Luxembourg (Grand-Duché)</v>
          </cell>
          <cell r="E853">
            <v>3</v>
          </cell>
          <cell r="F853">
            <v>3</v>
          </cell>
          <cell r="G853">
            <v>3</v>
          </cell>
          <cell r="H853">
            <v>5</v>
          </cell>
          <cell r="I853">
            <v>3</v>
          </cell>
          <cell r="J853">
            <v>3</v>
          </cell>
          <cell r="K853">
            <v>3</v>
          </cell>
          <cell r="L853">
            <v>5</v>
          </cell>
          <cell r="M853">
            <v>5</v>
          </cell>
          <cell r="N853">
            <v>5</v>
          </cell>
          <cell r="O853">
            <v>6</v>
          </cell>
          <cell r="P853">
            <v>6</v>
          </cell>
          <cell r="Q853">
            <v>5</v>
          </cell>
          <cell r="R853">
            <v>5</v>
          </cell>
        </row>
        <row r="854">
          <cell r="A854" t="str">
            <v>hu Hungary</v>
          </cell>
          <cell r="B854" t="str">
            <v>hu</v>
          </cell>
          <cell r="C854" t="str">
            <v>Hungary</v>
          </cell>
          <cell r="N854">
            <v>6</v>
          </cell>
          <cell r="O854">
            <v>5</v>
          </cell>
          <cell r="P854">
            <v>6</v>
          </cell>
          <cell r="Q854">
            <v>6</v>
          </cell>
          <cell r="R854">
            <v>5</v>
          </cell>
        </row>
        <row r="855">
          <cell r="A855" t="str">
            <v>mt Malta</v>
          </cell>
          <cell r="B855" t="str">
            <v>mt</v>
          </cell>
          <cell r="C855" t="str">
            <v>Malta</v>
          </cell>
        </row>
        <row r="856">
          <cell r="A856" t="str">
            <v>nl Netherlands</v>
          </cell>
          <cell r="B856" t="str">
            <v>nl</v>
          </cell>
          <cell r="C856" t="str">
            <v>Netherlands</v>
          </cell>
          <cell r="E856">
            <v>1</v>
          </cell>
          <cell r="F856">
            <v>1</v>
          </cell>
          <cell r="G856">
            <v>1</v>
          </cell>
          <cell r="H856">
            <v>1</v>
          </cell>
          <cell r="I856">
            <v>1</v>
          </cell>
          <cell r="J856">
            <v>1</v>
          </cell>
          <cell r="K856">
            <v>1</v>
          </cell>
          <cell r="L856">
            <v>1</v>
          </cell>
          <cell r="M856">
            <v>1</v>
          </cell>
          <cell r="N856">
            <v>1</v>
          </cell>
          <cell r="O856">
            <v>1</v>
          </cell>
          <cell r="P856">
            <v>0</v>
          </cell>
          <cell r="Q856">
            <v>0</v>
          </cell>
          <cell r="R856">
            <v>0</v>
          </cell>
        </row>
        <row r="857">
          <cell r="A857" t="str">
            <v>at Austria</v>
          </cell>
          <cell r="B857" t="str">
            <v>at</v>
          </cell>
          <cell r="C857" t="str">
            <v>Austria</v>
          </cell>
          <cell r="E857">
            <v>0</v>
          </cell>
          <cell r="F857">
            <v>0</v>
          </cell>
          <cell r="G857">
            <v>0</v>
          </cell>
          <cell r="H857">
            <v>1548</v>
          </cell>
          <cell r="I857">
            <v>1504</v>
          </cell>
          <cell r="J857">
            <v>1587</v>
          </cell>
          <cell r="K857">
            <v>1615</v>
          </cell>
          <cell r="L857">
            <v>1590</v>
          </cell>
          <cell r="M857">
            <v>1539</v>
          </cell>
          <cell r="N857">
            <v>1512</v>
          </cell>
          <cell r="O857">
            <v>1566</v>
          </cell>
          <cell r="P857">
            <v>1521</v>
          </cell>
          <cell r="Q857">
            <v>1399</v>
          </cell>
          <cell r="R857">
            <v>2007</v>
          </cell>
        </row>
        <row r="858">
          <cell r="A858" t="str">
            <v>pl Poland</v>
          </cell>
          <cell r="B858" t="str">
            <v>pl</v>
          </cell>
          <cell r="C858" t="str">
            <v>Poland</v>
          </cell>
          <cell r="M858">
            <v>216</v>
          </cell>
          <cell r="N858">
            <v>208</v>
          </cell>
          <cell r="O858">
            <v>298</v>
          </cell>
          <cell r="P858">
            <v>239</v>
          </cell>
          <cell r="Q858">
            <v>262</v>
          </cell>
          <cell r="R858">
            <v>243</v>
          </cell>
        </row>
        <row r="859">
          <cell r="A859" t="str">
            <v>pt Portugal</v>
          </cell>
          <cell r="B859" t="str">
            <v>pt</v>
          </cell>
          <cell r="C859" t="str">
            <v>Portugal</v>
          </cell>
          <cell r="E859">
            <v>35</v>
          </cell>
          <cell r="F859">
            <v>40</v>
          </cell>
          <cell r="G859">
            <v>28</v>
          </cell>
          <cell r="H859">
            <v>48</v>
          </cell>
          <cell r="I859">
            <v>53</v>
          </cell>
          <cell r="J859">
            <v>43</v>
          </cell>
          <cell r="K859">
            <v>46</v>
          </cell>
          <cell r="L859">
            <v>49</v>
          </cell>
          <cell r="M859">
            <v>43</v>
          </cell>
          <cell r="N859">
            <v>58</v>
          </cell>
          <cell r="O859">
            <v>73</v>
          </cell>
          <cell r="P859">
            <v>71</v>
          </cell>
          <cell r="Q859">
            <v>66</v>
          </cell>
          <cell r="R859">
            <v>84</v>
          </cell>
        </row>
        <row r="860">
          <cell r="A860" t="str">
            <v>si Slovenia</v>
          </cell>
          <cell r="B860" t="str">
            <v>si</v>
          </cell>
          <cell r="C860" t="str">
            <v>Slovenia</v>
          </cell>
          <cell r="O860">
            <v>169</v>
          </cell>
          <cell r="P860">
            <v>197</v>
          </cell>
          <cell r="Q860">
            <v>256</v>
          </cell>
          <cell r="R860">
            <v>339</v>
          </cell>
        </row>
        <row r="861">
          <cell r="A861" t="str">
            <v>sk Slovakia</v>
          </cell>
          <cell r="B861" t="str">
            <v>sk</v>
          </cell>
          <cell r="C861" t="str">
            <v>Slovakia</v>
          </cell>
          <cell r="P861">
            <v>15</v>
          </cell>
          <cell r="Q861">
            <v>16</v>
          </cell>
          <cell r="R861">
            <v>13</v>
          </cell>
        </row>
        <row r="862">
          <cell r="A862" t="str">
            <v>fi Finland</v>
          </cell>
          <cell r="B862" t="str">
            <v>fi</v>
          </cell>
          <cell r="C862" t="str">
            <v>Finland</v>
          </cell>
          <cell r="E862">
            <v>105</v>
          </cell>
          <cell r="F862">
            <v>117</v>
          </cell>
          <cell r="G862">
            <v>122</v>
          </cell>
          <cell r="H862">
            <v>109</v>
          </cell>
          <cell r="I862">
            <v>102</v>
          </cell>
          <cell r="J862">
            <v>101</v>
          </cell>
          <cell r="K862">
            <v>117</v>
          </cell>
          <cell r="L862">
            <v>123</v>
          </cell>
          <cell r="M862">
            <v>158</v>
          </cell>
          <cell r="N862">
            <v>112</v>
          </cell>
          <cell r="O862">
            <v>134</v>
          </cell>
          <cell r="P862">
            <v>127</v>
          </cell>
          <cell r="Q862">
            <v>97</v>
          </cell>
          <cell r="R862">
            <v>90</v>
          </cell>
        </row>
        <row r="863">
          <cell r="A863" t="str">
            <v>se Sweden</v>
          </cell>
          <cell r="B863" t="str">
            <v>se</v>
          </cell>
          <cell r="C863" t="str">
            <v>Sweden</v>
          </cell>
          <cell r="E863">
            <v>0</v>
          </cell>
          <cell r="F863">
            <v>0</v>
          </cell>
          <cell r="G863">
            <v>0</v>
          </cell>
          <cell r="H863">
            <v>731</v>
          </cell>
          <cell r="I863">
            <v>722</v>
          </cell>
          <cell r="J863">
            <v>778</v>
          </cell>
          <cell r="K863">
            <v>598</v>
          </cell>
          <cell r="L863">
            <v>1786</v>
          </cell>
          <cell r="M863">
            <v>859</v>
          </cell>
          <cell r="N863">
            <v>664</v>
          </cell>
          <cell r="O863">
            <v>753</v>
          </cell>
          <cell r="P863">
            <v>612</v>
          </cell>
          <cell r="Q863">
            <v>517</v>
          </cell>
          <cell r="R863">
            <v>547</v>
          </cell>
        </row>
        <row r="864">
          <cell r="A864" t="str">
            <v>uk United Kingdom</v>
          </cell>
          <cell r="B864" t="str">
            <v>uk</v>
          </cell>
          <cell r="C864" t="str">
            <v>United Kingdom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65</v>
          </cell>
          <cell r="K864">
            <v>44</v>
          </cell>
          <cell r="L864">
            <v>65</v>
          </cell>
          <cell r="M864">
            <v>86</v>
          </cell>
          <cell r="N864">
            <v>81</v>
          </cell>
          <cell r="O864">
            <v>77</v>
          </cell>
          <cell r="P864">
            <v>75</v>
          </cell>
          <cell r="Q864">
            <v>35</v>
          </cell>
          <cell r="R864">
            <v>37</v>
          </cell>
        </row>
        <row r="865">
          <cell r="A865" t="str">
            <v>bg Bulgaria</v>
          </cell>
          <cell r="B865" t="str">
            <v>bg</v>
          </cell>
          <cell r="C865" t="str">
            <v>Bulgaria</v>
          </cell>
          <cell r="O865">
            <v>40</v>
          </cell>
          <cell r="P865">
            <v>6</v>
          </cell>
          <cell r="Q865">
            <v>5</v>
          </cell>
          <cell r="R865">
            <v>6</v>
          </cell>
        </row>
        <row r="866">
          <cell r="A866" t="str">
            <v>hr Croatia</v>
          </cell>
          <cell r="B866" t="str">
            <v>hr</v>
          </cell>
          <cell r="C866" t="str">
            <v>Croatia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2</v>
          </cell>
        </row>
        <row r="867">
          <cell r="A867" t="str">
            <v>ro Romania</v>
          </cell>
          <cell r="B867" t="str">
            <v>ro</v>
          </cell>
          <cell r="C867" t="str">
            <v>Romania</v>
          </cell>
          <cell r="Q867">
            <v>54</v>
          </cell>
          <cell r="R867">
            <v>72</v>
          </cell>
        </row>
        <row r="868">
          <cell r="A868" t="str">
            <v>tr Turkey</v>
          </cell>
          <cell r="B868" t="str">
            <v>tr</v>
          </cell>
          <cell r="C868" t="str">
            <v>Turkey</v>
          </cell>
          <cell r="O868">
            <v>31</v>
          </cell>
          <cell r="P868">
            <v>36</v>
          </cell>
          <cell r="Q868">
            <v>53</v>
          </cell>
          <cell r="R868">
            <v>56</v>
          </cell>
        </row>
        <row r="869">
          <cell r="A869" t="str">
            <v>eea18 European Economic Area (EEA) (EU-15 plus IS, LI, NO)</v>
          </cell>
          <cell r="B869" t="str">
            <v>eea18</v>
          </cell>
          <cell r="C869" t="str">
            <v>European Economic Area (EEA) (EU-15 plus IS, LI, NO)</v>
          </cell>
          <cell r="N869">
            <v>8693</v>
          </cell>
          <cell r="O869">
            <v>8432</v>
          </cell>
          <cell r="P869">
            <v>8536</v>
          </cell>
          <cell r="Q869">
            <v>8666</v>
          </cell>
          <cell r="R869">
            <v>9906</v>
          </cell>
        </row>
        <row r="870">
          <cell r="A870" t="str">
            <v>is Iceland</v>
          </cell>
          <cell r="B870" t="str">
            <v>is</v>
          </cell>
          <cell r="C870" t="str">
            <v>Iceland</v>
          </cell>
          <cell r="N870">
            <v>20</v>
          </cell>
          <cell r="O870">
            <v>19</v>
          </cell>
          <cell r="P870">
            <v>19</v>
          </cell>
          <cell r="Q870">
            <v>34</v>
          </cell>
          <cell r="R870">
            <v>35</v>
          </cell>
        </row>
        <row r="871">
          <cell r="A871" t="str">
            <v>no Norway</v>
          </cell>
          <cell r="B871" t="str">
            <v>no</v>
          </cell>
          <cell r="C871" t="str">
            <v>Norway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310</v>
          </cell>
          <cell r="J871">
            <v>303</v>
          </cell>
          <cell r="K871">
            <v>238</v>
          </cell>
          <cell r="L871">
            <v>403</v>
          </cell>
          <cell r="M871">
            <v>422</v>
          </cell>
          <cell r="N871">
            <v>188</v>
          </cell>
          <cell r="O871">
            <v>234</v>
          </cell>
          <cell r="P871">
            <v>202</v>
          </cell>
          <cell r="Q871">
            <v>213</v>
          </cell>
          <cell r="R871">
            <v>148</v>
          </cell>
        </row>
        <row r="885">
          <cell r="A885" t="str">
            <v>indic_en 107016</v>
          </cell>
          <cell r="B885" t="str">
            <v>indic_en</v>
          </cell>
          <cell r="C885">
            <v>107016</v>
          </cell>
        </row>
        <row r="886">
          <cell r="A886" t="str">
            <v xml:space="preserve"> Gross production from hydro power stations (Capacity &gt;= 1 MW and &lt;= 10 MW)</v>
          </cell>
          <cell r="C886" t="str">
            <v>Gross production from hydro power stations (Capacity &gt;= 1 MW and &lt;= 10 MW)</v>
          </cell>
        </row>
        <row r="887">
          <cell r="A887" t="str">
            <v>unit gwh</v>
          </cell>
          <cell r="B887" t="str">
            <v>unit</v>
          </cell>
          <cell r="C887" t="str">
            <v>gwh</v>
          </cell>
        </row>
        <row r="888">
          <cell r="A888" t="str">
            <v xml:space="preserve"> Gigawatt hour</v>
          </cell>
          <cell r="C888" t="str">
            <v>Gigawatt hour</v>
          </cell>
        </row>
        <row r="889">
          <cell r="A889" t="str">
            <v>product 6000</v>
          </cell>
          <cell r="B889" t="str">
            <v>product</v>
          </cell>
          <cell r="C889">
            <v>6000</v>
          </cell>
        </row>
        <row r="890">
          <cell r="A890" t="str">
            <v xml:space="preserve"> Electrical Energy</v>
          </cell>
          <cell r="C890" t="str">
            <v>Electrical Energy</v>
          </cell>
        </row>
        <row r="891">
          <cell r="A891" t="str">
            <v xml:space="preserve"> </v>
          </cell>
        </row>
        <row r="892">
          <cell r="A892" t="str">
            <v xml:space="preserve"> </v>
          </cell>
          <cell r="D892" t="str">
            <v>time</v>
          </cell>
          <cell r="E892" t="str">
            <v>1990a00</v>
          </cell>
          <cell r="F892" t="str">
            <v>1991a00</v>
          </cell>
          <cell r="G892" t="str">
            <v>1992a00</v>
          </cell>
          <cell r="H892" t="str">
            <v>1993a00</v>
          </cell>
          <cell r="I892" t="str">
            <v>1994a00</v>
          </cell>
          <cell r="J892" t="str">
            <v>1995a00</v>
          </cell>
          <cell r="K892" t="str">
            <v>1996a00</v>
          </cell>
          <cell r="L892" t="str">
            <v>1997a00</v>
          </cell>
          <cell r="M892" t="str">
            <v>1998a00</v>
          </cell>
          <cell r="N892" t="str">
            <v>1999a00</v>
          </cell>
          <cell r="O892" t="str">
            <v>2000a00</v>
          </cell>
          <cell r="P892" t="str">
            <v>2001a00</v>
          </cell>
          <cell r="Q892" t="str">
            <v>2002a00</v>
          </cell>
          <cell r="R892" t="str">
            <v>2003a00</v>
          </cell>
        </row>
        <row r="893">
          <cell r="A893" t="str">
            <v xml:space="preserve"> </v>
          </cell>
        </row>
        <row r="894">
          <cell r="A894" t="str">
            <v xml:space="preserve">geo </v>
          </cell>
          <cell r="B894" t="str">
            <v>geo</v>
          </cell>
        </row>
        <row r="895">
          <cell r="A895" t="str">
            <v>eu25 European Union (25 countries)</v>
          </cell>
          <cell r="B895" t="str">
            <v>eu25</v>
          </cell>
          <cell r="C895" t="str">
            <v>European Union (25 countries)</v>
          </cell>
          <cell r="P895">
            <v>32195</v>
          </cell>
          <cell r="Q895">
            <v>30550</v>
          </cell>
          <cell r="R895">
            <v>22992</v>
          </cell>
        </row>
        <row r="896">
          <cell r="A896" t="str">
            <v>eu15 European Union (15 countries)</v>
          </cell>
          <cell r="B896" t="str">
            <v>eu15</v>
          </cell>
          <cell r="C896" t="str">
            <v>European Union (15 countries)</v>
          </cell>
          <cell r="E896">
            <v>5342</v>
          </cell>
          <cell r="F896">
            <v>10872</v>
          </cell>
          <cell r="G896">
            <v>18194</v>
          </cell>
          <cell r="H896">
            <v>26139</v>
          </cell>
          <cell r="I896">
            <v>29037</v>
          </cell>
          <cell r="J896">
            <v>28824</v>
          </cell>
          <cell r="K896">
            <v>29722</v>
          </cell>
          <cell r="L896">
            <v>28369</v>
          </cell>
          <cell r="M896">
            <v>30018</v>
          </cell>
          <cell r="N896">
            <v>29260</v>
          </cell>
          <cell r="O896">
            <v>31550</v>
          </cell>
          <cell r="P896">
            <v>31007</v>
          </cell>
          <cell r="Q896">
            <v>29255</v>
          </cell>
          <cell r="R896">
            <v>21956</v>
          </cell>
        </row>
        <row r="897">
          <cell r="A897" t="str">
            <v>nms10 New Member States (CZ, EE, CY, LV, LT, HU, MT, PL, SI, SK)</v>
          </cell>
          <cell r="B897" t="str">
            <v>nms10</v>
          </cell>
          <cell r="C897" t="str">
            <v>New Member States (CZ, EE, CY, LV, LT, HU, MT, PL, SI, SK)</v>
          </cell>
          <cell r="P897">
            <v>1188</v>
          </cell>
          <cell r="Q897">
            <v>1295</v>
          </cell>
          <cell r="R897">
            <v>1036</v>
          </cell>
        </row>
        <row r="898">
          <cell r="A898" t="str">
            <v>eurozone Euro-zone (EUR-11 up to 31.12.2000 / EUR-12 from 1.1.2001)</v>
          </cell>
          <cell r="B898" t="str">
            <v>eurozone</v>
          </cell>
          <cell r="C898" t="str">
            <v>Euro-zone (EUR-11 up to 31.12.2000 / EUR-12 from 1.1.2001)</v>
          </cell>
          <cell r="E898">
            <v>5276</v>
          </cell>
          <cell r="F898">
            <v>10791</v>
          </cell>
          <cell r="G898">
            <v>18139</v>
          </cell>
          <cell r="H898">
            <v>23099</v>
          </cell>
          <cell r="I898">
            <v>25984</v>
          </cell>
          <cell r="J898">
            <v>25281</v>
          </cell>
          <cell r="K898">
            <v>26928</v>
          </cell>
          <cell r="L898">
            <v>25215</v>
          </cell>
          <cell r="M898">
            <v>25744</v>
          </cell>
          <cell r="N898">
            <v>25633</v>
          </cell>
          <cell r="O898">
            <v>27826</v>
          </cell>
          <cell r="P898">
            <v>27663</v>
          </cell>
          <cell r="Q898">
            <v>26433</v>
          </cell>
          <cell r="R898">
            <v>19727</v>
          </cell>
        </row>
        <row r="899">
          <cell r="A899" t="str">
            <v>eurozone12 Euro-zone (EUR-11 plus GR up to 31.12.2000 / EUR-12 from 1.1.2001)</v>
          </cell>
          <cell r="B899" t="str">
            <v>eurozone12</v>
          </cell>
          <cell r="C899" t="str">
            <v>Euro-zone (EUR-11 plus GR up to 31.12.2000 / EUR-12 from 1.1.2001)</v>
          </cell>
          <cell r="E899">
            <v>5330</v>
          </cell>
          <cell r="F899">
            <v>10861</v>
          </cell>
          <cell r="G899">
            <v>18182</v>
          </cell>
          <cell r="H899">
            <v>23176</v>
          </cell>
          <cell r="I899">
            <v>26081</v>
          </cell>
          <cell r="J899">
            <v>25370</v>
          </cell>
          <cell r="K899">
            <v>27047</v>
          </cell>
          <cell r="L899">
            <v>25353</v>
          </cell>
          <cell r="M899">
            <v>25881</v>
          </cell>
          <cell r="N899">
            <v>25797</v>
          </cell>
          <cell r="O899">
            <v>27966</v>
          </cell>
          <cell r="P899">
            <v>27663</v>
          </cell>
          <cell r="Q899">
            <v>26433</v>
          </cell>
          <cell r="R899">
            <v>19727</v>
          </cell>
        </row>
        <row r="900">
          <cell r="A900" t="str">
            <v>be Belgium</v>
          </cell>
          <cell r="B900" t="str">
            <v>be</v>
          </cell>
          <cell r="C900" t="str">
            <v>Belgium</v>
          </cell>
          <cell r="E900">
            <v>0</v>
          </cell>
          <cell r="F900">
            <v>0</v>
          </cell>
          <cell r="G900">
            <v>140</v>
          </cell>
          <cell r="H900">
            <v>112</v>
          </cell>
          <cell r="I900">
            <v>145</v>
          </cell>
          <cell r="J900">
            <v>172</v>
          </cell>
          <cell r="K900">
            <v>129</v>
          </cell>
          <cell r="L900">
            <v>164</v>
          </cell>
          <cell r="M900">
            <v>199</v>
          </cell>
          <cell r="N900">
            <v>183</v>
          </cell>
          <cell r="O900">
            <v>236</v>
          </cell>
          <cell r="P900">
            <v>228</v>
          </cell>
          <cell r="Q900">
            <v>181</v>
          </cell>
          <cell r="R900">
            <v>133</v>
          </cell>
        </row>
        <row r="901">
          <cell r="A901" t="str">
            <v>cz Czech Republic</v>
          </cell>
          <cell r="B901" t="str">
            <v>cz</v>
          </cell>
          <cell r="C901" t="str">
            <v>Czech Republic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311</v>
          </cell>
          <cell r="O901">
            <v>258</v>
          </cell>
          <cell r="P901">
            <v>426</v>
          </cell>
          <cell r="Q901">
            <v>495</v>
          </cell>
          <cell r="R901">
            <v>418</v>
          </cell>
        </row>
        <row r="902">
          <cell r="A902" t="str">
            <v>dk Denmark</v>
          </cell>
          <cell r="B902" t="str">
            <v>dk</v>
          </cell>
          <cell r="C902" t="str">
            <v>Denmark</v>
          </cell>
          <cell r="E902">
            <v>12</v>
          </cell>
          <cell r="F902">
            <v>11</v>
          </cell>
          <cell r="G902">
            <v>12</v>
          </cell>
          <cell r="H902">
            <v>12</v>
          </cell>
          <cell r="I902">
            <v>16</v>
          </cell>
          <cell r="J902">
            <v>13</v>
          </cell>
          <cell r="K902">
            <v>13</v>
          </cell>
          <cell r="L902">
            <v>10</v>
          </cell>
          <cell r="M902">
            <v>12</v>
          </cell>
          <cell r="N902">
            <v>21</v>
          </cell>
          <cell r="O902">
            <v>19</v>
          </cell>
          <cell r="P902">
            <v>14</v>
          </cell>
          <cell r="Q902">
            <v>17</v>
          </cell>
          <cell r="R902">
            <v>18</v>
          </cell>
        </row>
        <row r="903">
          <cell r="A903" t="str">
            <v>de Germany (including ex-GDR from 1991)</v>
          </cell>
          <cell r="B903" t="str">
            <v>de</v>
          </cell>
          <cell r="C903" t="str">
            <v>Germany (including ex-GDR from 1991)</v>
          </cell>
          <cell r="E903">
            <v>0</v>
          </cell>
          <cell r="F903">
            <v>4614</v>
          </cell>
          <cell r="G903">
            <v>4989</v>
          </cell>
          <cell r="H903">
            <v>5076</v>
          </cell>
          <cell r="I903">
            <v>5336</v>
          </cell>
          <cell r="J903">
            <v>5578</v>
          </cell>
          <cell r="K903">
            <v>4958</v>
          </cell>
          <cell r="L903">
            <v>5129</v>
          </cell>
          <cell r="M903">
            <v>4428</v>
          </cell>
          <cell r="N903">
            <v>5007</v>
          </cell>
          <cell r="O903">
            <v>6197</v>
          </cell>
          <cell r="P903">
            <v>5426</v>
          </cell>
          <cell r="Q903">
            <v>5794</v>
          </cell>
          <cell r="R903">
            <v>4567</v>
          </cell>
        </row>
        <row r="904">
          <cell r="A904" t="str">
            <v>ee Estonia</v>
          </cell>
          <cell r="B904" t="str">
            <v>ee</v>
          </cell>
          <cell r="C904" t="str">
            <v>Estonia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A905" t="str">
            <v>gr Greece</v>
          </cell>
          <cell r="B905" t="str">
            <v>gr</v>
          </cell>
          <cell r="C905" t="str">
            <v>Greece</v>
          </cell>
          <cell r="E905">
            <v>54</v>
          </cell>
          <cell r="F905">
            <v>70</v>
          </cell>
          <cell r="G905">
            <v>43</v>
          </cell>
          <cell r="H905">
            <v>77</v>
          </cell>
          <cell r="I905">
            <v>97</v>
          </cell>
          <cell r="J905">
            <v>89</v>
          </cell>
          <cell r="K905">
            <v>119</v>
          </cell>
          <cell r="L905">
            <v>138</v>
          </cell>
          <cell r="M905">
            <v>137</v>
          </cell>
          <cell r="N905">
            <v>164</v>
          </cell>
          <cell r="O905">
            <v>140</v>
          </cell>
          <cell r="P905">
            <v>95</v>
          </cell>
          <cell r="Q905">
            <v>92</v>
          </cell>
          <cell r="R905">
            <v>169</v>
          </cell>
        </row>
        <row r="906">
          <cell r="A906" t="str">
            <v>es Spain</v>
          </cell>
          <cell r="B906" t="str">
            <v>es</v>
          </cell>
          <cell r="C906" t="str">
            <v>Spain</v>
          </cell>
          <cell r="E906">
            <v>0</v>
          </cell>
          <cell r="F906">
            <v>0</v>
          </cell>
          <cell r="G906">
            <v>1640</v>
          </cell>
          <cell r="H906">
            <v>2232</v>
          </cell>
          <cell r="I906">
            <v>2745</v>
          </cell>
          <cell r="J906">
            <v>3420</v>
          </cell>
          <cell r="K906">
            <v>4343</v>
          </cell>
          <cell r="L906">
            <v>4007</v>
          </cell>
          <cell r="M906">
            <v>4333</v>
          </cell>
          <cell r="N906">
            <v>3289</v>
          </cell>
          <cell r="O906">
            <v>3957</v>
          </cell>
          <cell r="P906">
            <v>4418</v>
          </cell>
          <cell r="Q906">
            <v>3614</v>
          </cell>
          <cell r="R906">
            <v>410</v>
          </cell>
        </row>
        <row r="907">
          <cell r="A907" t="str">
            <v>fr France</v>
          </cell>
          <cell r="B907" t="str">
            <v>fr</v>
          </cell>
          <cell r="C907" t="str">
            <v>France</v>
          </cell>
          <cell r="E907">
            <v>4043</v>
          </cell>
          <cell r="F907">
            <v>4700</v>
          </cell>
          <cell r="G907">
            <v>5629</v>
          </cell>
          <cell r="H907">
            <v>5288</v>
          </cell>
          <cell r="I907">
            <v>6457</v>
          </cell>
          <cell r="J907">
            <v>5897</v>
          </cell>
          <cell r="K907">
            <v>6059</v>
          </cell>
          <cell r="L907">
            <v>5278</v>
          </cell>
          <cell r="M907">
            <v>5674</v>
          </cell>
          <cell r="N907">
            <v>5983</v>
          </cell>
          <cell r="O907">
            <v>5961</v>
          </cell>
          <cell r="P907">
            <v>5632</v>
          </cell>
          <cell r="Q907">
            <v>5336</v>
          </cell>
          <cell r="R907">
            <v>5095</v>
          </cell>
        </row>
        <row r="908">
          <cell r="A908" t="str">
            <v>ie Ireland</v>
          </cell>
          <cell r="B908" t="str">
            <v>ie</v>
          </cell>
          <cell r="C908" t="str">
            <v>Ireland</v>
          </cell>
          <cell r="E908">
            <v>0</v>
          </cell>
          <cell r="F908">
            <v>0</v>
          </cell>
          <cell r="G908">
            <v>195</v>
          </cell>
          <cell r="H908">
            <v>200</v>
          </cell>
          <cell r="I908">
            <v>65</v>
          </cell>
          <cell r="J908">
            <v>61</v>
          </cell>
          <cell r="K908">
            <v>152</v>
          </cell>
          <cell r="L908">
            <v>70</v>
          </cell>
          <cell r="M908">
            <v>86</v>
          </cell>
          <cell r="N908">
            <v>96</v>
          </cell>
          <cell r="O908">
            <v>96</v>
          </cell>
          <cell r="P908">
            <v>68</v>
          </cell>
          <cell r="Q908">
            <v>24</v>
          </cell>
          <cell r="R908">
            <v>57</v>
          </cell>
        </row>
        <row r="909">
          <cell r="A909" t="str">
            <v>it Italy</v>
          </cell>
          <cell r="B909" t="str">
            <v>it</v>
          </cell>
          <cell r="C909" t="str">
            <v>Italy</v>
          </cell>
          <cell r="E909">
            <v>0</v>
          </cell>
          <cell r="F909">
            <v>0</v>
          </cell>
          <cell r="G909">
            <v>4002</v>
          </cell>
          <cell r="H909">
            <v>6134</v>
          </cell>
          <cell r="I909">
            <v>7183</v>
          </cell>
          <cell r="J909">
            <v>6029</v>
          </cell>
          <cell r="K909">
            <v>7205</v>
          </cell>
          <cell r="L909">
            <v>6497</v>
          </cell>
          <cell r="M909">
            <v>6602</v>
          </cell>
          <cell r="N909">
            <v>6840</v>
          </cell>
          <cell r="O909">
            <v>6567</v>
          </cell>
          <cell r="P909">
            <v>6989</v>
          </cell>
          <cell r="Q909">
            <v>6444</v>
          </cell>
          <cell r="R909">
            <v>5736</v>
          </cell>
        </row>
        <row r="910">
          <cell r="A910" t="str">
            <v>cy Cyprus</v>
          </cell>
          <cell r="B910" t="str">
            <v>cy</v>
          </cell>
          <cell r="C910" t="str">
            <v>Cyprus</v>
          </cell>
        </row>
        <row r="911">
          <cell r="A911" t="str">
            <v>lv Latvia</v>
          </cell>
          <cell r="B911" t="str">
            <v>lv</v>
          </cell>
          <cell r="C911" t="str">
            <v>Latvia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1</v>
          </cell>
          <cell r="J911">
            <v>1</v>
          </cell>
          <cell r="K911">
            <v>1</v>
          </cell>
          <cell r="L911">
            <v>3</v>
          </cell>
          <cell r="M911">
            <v>9</v>
          </cell>
          <cell r="N911">
            <v>7</v>
          </cell>
          <cell r="O911">
            <v>8</v>
          </cell>
          <cell r="P911">
            <v>8</v>
          </cell>
          <cell r="Q911">
            <v>8</v>
          </cell>
          <cell r="R911">
            <v>14</v>
          </cell>
        </row>
        <row r="912">
          <cell r="A912" t="str">
            <v>lt Lithuania</v>
          </cell>
          <cell r="B912" t="str">
            <v>lt</v>
          </cell>
          <cell r="C912" t="str">
            <v>Lithuania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7</v>
          </cell>
          <cell r="K912">
            <v>3</v>
          </cell>
          <cell r="L912">
            <v>4</v>
          </cell>
          <cell r="M912">
            <v>7</v>
          </cell>
          <cell r="N912">
            <v>4</v>
          </cell>
          <cell r="O912">
            <v>5</v>
          </cell>
          <cell r="P912">
            <v>10</v>
          </cell>
          <cell r="Q912">
            <v>11</v>
          </cell>
          <cell r="R912">
            <v>12</v>
          </cell>
        </row>
        <row r="913">
          <cell r="A913" t="str">
            <v>lu Luxembourg (Grand-Duché)</v>
          </cell>
          <cell r="B913" t="str">
            <v>lu</v>
          </cell>
          <cell r="C913" t="str">
            <v>Luxembourg (Grand-Duché)</v>
          </cell>
          <cell r="E913">
            <v>64</v>
          </cell>
          <cell r="F913">
            <v>52</v>
          </cell>
          <cell r="G913">
            <v>65</v>
          </cell>
          <cell r="H913">
            <v>59</v>
          </cell>
          <cell r="I913">
            <v>83</v>
          </cell>
          <cell r="J913">
            <v>78</v>
          </cell>
          <cell r="K913">
            <v>59</v>
          </cell>
          <cell r="L913">
            <v>84</v>
          </cell>
          <cell r="M913">
            <v>118</v>
          </cell>
          <cell r="N913">
            <v>80</v>
          </cell>
          <cell r="O913">
            <v>114</v>
          </cell>
          <cell r="P913">
            <v>127</v>
          </cell>
          <cell r="Q913">
            <v>108</v>
          </cell>
          <cell r="R913">
            <v>72</v>
          </cell>
        </row>
        <row r="914">
          <cell r="A914" t="str">
            <v>hu Hungary</v>
          </cell>
          <cell r="B914" t="str">
            <v>hu</v>
          </cell>
          <cell r="C914" t="str">
            <v>Hungary</v>
          </cell>
          <cell r="N914">
            <v>31</v>
          </cell>
          <cell r="O914">
            <v>40</v>
          </cell>
          <cell r="P914">
            <v>27</v>
          </cell>
          <cell r="Q914">
            <v>22</v>
          </cell>
          <cell r="R914">
            <v>19</v>
          </cell>
        </row>
        <row r="915">
          <cell r="A915" t="str">
            <v>mt Malta</v>
          </cell>
          <cell r="B915" t="str">
            <v>mt</v>
          </cell>
          <cell r="C915" t="str">
            <v>Malta</v>
          </cell>
        </row>
        <row r="916">
          <cell r="A916" t="str">
            <v>nl Netherlands</v>
          </cell>
          <cell r="B916" t="str">
            <v>nl</v>
          </cell>
          <cell r="C916" t="str">
            <v>Netherlands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A917" t="str">
            <v>at Austria</v>
          </cell>
          <cell r="B917" t="str">
            <v>at</v>
          </cell>
          <cell r="C917" t="str">
            <v>Austria</v>
          </cell>
          <cell r="E917">
            <v>0</v>
          </cell>
          <cell r="F917">
            <v>0</v>
          </cell>
          <cell r="G917">
            <v>0</v>
          </cell>
          <cell r="H917">
            <v>2451</v>
          </cell>
          <cell r="I917">
            <v>2381</v>
          </cell>
          <cell r="J917">
            <v>2512</v>
          </cell>
          <cell r="K917">
            <v>2557</v>
          </cell>
          <cell r="L917">
            <v>2517</v>
          </cell>
          <cell r="M917">
            <v>2611</v>
          </cell>
          <cell r="N917">
            <v>2739</v>
          </cell>
          <cell r="O917">
            <v>2835</v>
          </cell>
          <cell r="P917">
            <v>2738</v>
          </cell>
          <cell r="Q917">
            <v>3233</v>
          </cell>
          <cell r="R917">
            <v>1747</v>
          </cell>
        </row>
        <row r="918">
          <cell r="A918" t="str">
            <v>pl Poland</v>
          </cell>
          <cell r="B918" t="str">
            <v>pl</v>
          </cell>
          <cell r="C918" t="str">
            <v>Poland</v>
          </cell>
          <cell r="M918">
            <v>565</v>
          </cell>
          <cell r="N918">
            <v>500</v>
          </cell>
          <cell r="O918">
            <v>422</v>
          </cell>
          <cell r="P918">
            <v>532</v>
          </cell>
          <cell r="Q918">
            <v>585</v>
          </cell>
          <cell r="R918">
            <v>431</v>
          </cell>
        </row>
        <row r="919">
          <cell r="A919" t="str">
            <v>pt Portugal</v>
          </cell>
          <cell r="B919" t="str">
            <v>pt</v>
          </cell>
          <cell r="C919" t="str">
            <v>Portugal</v>
          </cell>
          <cell r="E919">
            <v>226</v>
          </cell>
          <cell r="F919">
            <v>256</v>
          </cell>
          <cell r="G919">
            <v>181</v>
          </cell>
          <cell r="H919">
            <v>398</v>
          </cell>
          <cell r="I919">
            <v>528</v>
          </cell>
          <cell r="J919">
            <v>449</v>
          </cell>
          <cell r="K919">
            <v>612</v>
          </cell>
          <cell r="L919">
            <v>589</v>
          </cell>
          <cell r="M919">
            <v>523</v>
          </cell>
          <cell r="N919">
            <v>531</v>
          </cell>
          <cell r="O919">
            <v>805</v>
          </cell>
          <cell r="P919">
            <v>911</v>
          </cell>
          <cell r="Q919">
            <v>851</v>
          </cell>
          <cell r="R919">
            <v>1078</v>
          </cell>
        </row>
        <row r="920">
          <cell r="A920" t="str">
            <v>si Slovenia</v>
          </cell>
          <cell r="B920" t="str">
            <v>si</v>
          </cell>
          <cell r="C920" t="str">
            <v>Slovenia</v>
          </cell>
          <cell r="O920">
            <v>172</v>
          </cell>
          <cell r="P920">
            <v>174</v>
          </cell>
          <cell r="Q920">
            <v>161</v>
          </cell>
          <cell r="R920">
            <v>127</v>
          </cell>
        </row>
        <row r="921">
          <cell r="A921" t="str">
            <v>sk Slovakia</v>
          </cell>
          <cell r="B921" t="str">
            <v>sk</v>
          </cell>
          <cell r="C921" t="str">
            <v>Slovakia</v>
          </cell>
          <cell r="P921">
            <v>11</v>
          </cell>
          <cell r="Q921">
            <v>13</v>
          </cell>
          <cell r="R921">
            <v>15</v>
          </cell>
        </row>
        <row r="922">
          <cell r="A922" t="str">
            <v>fi Finland</v>
          </cell>
          <cell r="B922" t="str">
            <v>fi</v>
          </cell>
          <cell r="C922" t="str">
            <v>Finland</v>
          </cell>
          <cell r="E922">
            <v>943</v>
          </cell>
          <cell r="F922">
            <v>1169</v>
          </cell>
          <cell r="G922">
            <v>1298</v>
          </cell>
          <cell r="H922">
            <v>1149</v>
          </cell>
          <cell r="I922">
            <v>1061</v>
          </cell>
          <cell r="J922">
            <v>1085</v>
          </cell>
          <cell r="K922">
            <v>854</v>
          </cell>
          <cell r="L922">
            <v>880</v>
          </cell>
          <cell r="M922">
            <v>1170</v>
          </cell>
          <cell r="N922">
            <v>885</v>
          </cell>
          <cell r="O922">
            <v>1058</v>
          </cell>
          <cell r="P922">
            <v>1031</v>
          </cell>
          <cell r="Q922">
            <v>756</v>
          </cell>
          <cell r="R922">
            <v>663</v>
          </cell>
        </row>
        <row r="923">
          <cell r="A923" t="str">
            <v>se Sweden</v>
          </cell>
          <cell r="B923" t="str">
            <v>se</v>
          </cell>
          <cell r="C923" t="str">
            <v>Sweden</v>
          </cell>
          <cell r="E923">
            <v>0</v>
          </cell>
          <cell r="F923">
            <v>0</v>
          </cell>
          <cell r="G923">
            <v>0</v>
          </cell>
          <cell r="H923">
            <v>2951</v>
          </cell>
          <cell r="I923">
            <v>2940</v>
          </cell>
          <cell r="J923">
            <v>3035</v>
          </cell>
          <cell r="K923">
            <v>2334</v>
          </cell>
          <cell r="L923">
            <v>2582</v>
          </cell>
          <cell r="M923">
            <v>3589</v>
          </cell>
          <cell r="N923">
            <v>3291</v>
          </cell>
          <cell r="O923">
            <v>3427</v>
          </cell>
          <cell r="P923">
            <v>3195</v>
          </cell>
          <cell r="Q923">
            <v>2636</v>
          </cell>
          <cell r="R923">
            <v>2133</v>
          </cell>
        </row>
        <row r="924">
          <cell r="A924" t="str">
            <v>uk United Kingdom</v>
          </cell>
          <cell r="B924" t="str">
            <v>uk</v>
          </cell>
          <cell r="C924" t="str">
            <v>United Kingdom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406</v>
          </cell>
          <cell r="K924">
            <v>328</v>
          </cell>
          <cell r="L924">
            <v>424</v>
          </cell>
          <cell r="M924">
            <v>536</v>
          </cell>
          <cell r="N924">
            <v>151</v>
          </cell>
          <cell r="O924">
            <v>138</v>
          </cell>
          <cell r="P924">
            <v>135</v>
          </cell>
          <cell r="Q924">
            <v>169</v>
          </cell>
          <cell r="R924">
            <v>78</v>
          </cell>
        </row>
        <row r="925">
          <cell r="A925" t="str">
            <v>bg Bulgaria</v>
          </cell>
          <cell r="B925" t="str">
            <v>bg</v>
          </cell>
          <cell r="C925" t="str">
            <v>Bulgaria</v>
          </cell>
          <cell r="O925">
            <v>240</v>
          </cell>
          <cell r="P925">
            <v>19</v>
          </cell>
          <cell r="Q925">
            <v>12</v>
          </cell>
          <cell r="R925">
            <v>37</v>
          </cell>
        </row>
        <row r="926">
          <cell r="A926" t="str">
            <v>hr Croatia</v>
          </cell>
          <cell r="B926" t="str">
            <v>hr</v>
          </cell>
          <cell r="C926" t="str">
            <v>Croatia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6</v>
          </cell>
          <cell r="P926">
            <v>6</v>
          </cell>
          <cell r="Q926">
            <v>8</v>
          </cell>
          <cell r="R926">
            <v>72</v>
          </cell>
        </row>
        <row r="927">
          <cell r="A927" t="str">
            <v>ro Romania</v>
          </cell>
          <cell r="B927" t="str">
            <v>ro</v>
          </cell>
          <cell r="C927" t="str">
            <v>Romania</v>
          </cell>
          <cell r="Q927">
            <v>382</v>
          </cell>
          <cell r="R927">
            <v>398</v>
          </cell>
        </row>
        <row r="928">
          <cell r="A928" t="str">
            <v>tr Turkey</v>
          </cell>
          <cell r="B928" t="str">
            <v>tr</v>
          </cell>
          <cell r="C928" t="str">
            <v>Turkey</v>
          </cell>
          <cell r="O928">
            <v>313</v>
          </cell>
          <cell r="P928">
            <v>375</v>
          </cell>
          <cell r="Q928">
            <v>456</v>
          </cell>
          <cell r="R928">
            <v>413</v>
          </cell>
        </row>
        <row r="929">
          <cell r="A929" t="str">
            <v>eea18 European Economic Area (EEA) (EU-15 plus IS, LI, NO)</v>
          </cell>
          <cell r="B929" t="str">
            <v>eea18</v>
          </cell>
          <cell r="C929" t="str">
            <v>European Economic Area (EEA) (EU-15 plus IS, LI, NO)</v>
          </cell>
          <cell r="N929">
            <v>33748</v>
          </cell>
          <cell r="O929">
            <v>36095</v>
          </cell>
          <cell r="P929">
            <v>34973</v>
          </cell>
          <cell r="Q929">
            <v>33918</v>
          </cell>
          <cell r="R929">
            <v>25363</v>
          </cell>
        </row>
        <row r="930">
          <cell r="A930" t="str">
            <v>is Iceland</v>
          </cell>
          <cell r="B930" t="str">
            <v>is</v>
          </cell>
          <cell r="C930" t="str">
            <v>Iceland</v>
          </cell>
          <cell r="N930">
            <v>215</v>
          </cell>
          <cell r="O930">
            <v>228</v>
          </cell>
          <cell r="P930">
            <v>224</v>
          </cell>
          <cell r="Q930">
            <v>220</v>
          </cell>
          <cell r="R930">
            <v>220</v>
          </cell>
        </row>
        <row r="931">
          <cell r="A931" t="str">
            <v>no Norway</v>
          </cell>
          <cell r="B931" t="str">
            <v>no</v>
          </cell>
          <cell r="C931" t="str">
            <v>Norway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3582</v>
          </cell>
          <cell r="J931">
            <v>4114</v>
          </cell>
          <cell r="K931">
            <v>3122</v>
          </cell>
          <cell r="L931">
            <v>3953</v>
          </cell>
          <cell r="M931">
            <v>4143</v>
          </cell>
          <cell r="N931">
            <v>4273</v>
          </cell>
          <cell r="O931">
            <v>4317</v>
          </cell>
          <cell r="P931">
            <v>3742</v>
          </cell>
          <cell r="Q931">
            <v>4443</v>
          </cell>
          <cell r="R931">
            <v>3187</v>
          </cell>
        </row>
        <row r="943">
          <cell r="A943" t="str">
            <v>indic_en 107017</v>
          </cell>
          <cell r="B943" t="str">
            <v>indic_en</v>
          </cell>
          <cell r="C943">
            <v>107017</v>
          </cell>
        </row>
        <row r="944">
          <cell r="A944" t="str">
            <v xml:space="preserve"> Gross production from hydro power stations (Capacity &gt; 10 MW)</v>
          </cell>
          <cell r="C944" t="str">
            <v>Gross production from hydro power stations (Capacity &gt; 10 MW)</v>
          </cell>
        </row>
        <row r="945">
          <cell r="A945" t="str">
            <v>unit gwh</v>
          </cell>
          <cell r="B945" t="str">
            <v>unit</v>
          </cell>
          <cell r="C945" t="str">
            <v>gwh</v>
          </cell>
        </row>
        <row r="946">
          <cell r="A946" t="str">
            <v xml:space="preserve"> Gigawatt hour</v>
          </cell>
          <cell r="C946" t="str">
            <v>Gigawatt hour</v>
          </cell>
        </row>
        <row r="947">
          <cell r="A947" t="str">
            <v>product 6000</v>
          </cell>
          <cell r="B947" t="str">
            <v>product</v>
          </cell>
          <cell r="C947">
            <v>6000</v>
          </cell>
        </row>
        <row r="948">
          <cell r="A948" t="str">
            <v xml:space="preserve"> Electrical Energy</v>
          </cell>
          <cell r="C948" t="str">
            <v>Electrical Energy</v>
          </cell>
        </row>
        <row r="949">
          <cell r="A949" t="str">
            <v xml:space="preserve"> </v>
          </cell>
        </row>
        <row r="950">
          <cell r="A950" t="str">
            <v xml:space="preserve"> </v>
          </cell>
          <cell r="D950" t="str">
            <v>time</v>
          </cell>
          <cell r="E950" t="str">
            <v>1990a00</v>
          </cell>
          <cell r="F950" t="str">
            <v>1991a00</v>
          </cell>
          <cell r="G950" t="str">
            <v>1992a00</v>
          </cell>
          <cell r="H950" t="str">
            <v>1993a00</v>
          </cell>
          <cell r="I950" t="str">
            <v>1994a00</v>
          </cell>
          <cell r="J950" t="str">
            <v>1995a00</v>
          </cell>
          <cell r="K950" t="str">
            <v>1996a00</v>
          </cell>
          <cell r="L950" t="str">
            <v>1997a00</v>
          </cell>
          <cell r="M950" t="str">
            <v>1998a00</v>
          </cell>
          <cell r="N950" t="str">
            <v>1999a00</v>
          </cell>
          <cell r="O950" t="str">
            <v>2000a00</v>
          </cell>
          <cell r="P950" t="str">
            <v>2001a00</v>
          </cell>
          <cell r="Q950" t="str">
            <v>2002a00</v>
          </cell>
          <cell r="R950" t="str">
            <v>2003a00</v>
          </cell>
        </row>
        <row r="951">
          <cell r="A951" t="str">
            <v xml:space="preserve"> </v>
          </cell>
        </row>
        <row r="952">
          <cell r="A952" t="str">
            <v xml:space="preserve">geo </v>
          </cell>
          <cell r="B952" t="str">
            <v>geo</v>
          </cell>
        </row>
        <row r="953">
          <cell r="A953" t="str">
            <v>eu25 European Union (25 countries)</v>
          </cell>
          <cell r="B953" t="str">
            <v>eu25</v>
          </cell>
          <cell r="C953" t="str">
            <v>European Union (25 countries)</v>
          </cell>
          <cell r="P953">
            <v>315413</v>
          </cell>
          <cell r="Q953">
            <v>254102</v>
          </cell>
          <cell r="R953">
            <v>260716</v>
          </cell>
        </row>
        <row r="954">
          <cell r="A954" t="str">
            <v>eu15 European Union (15 countries)</v>
          </cell>
          <cell r="B954" t="str">
            <v>eu15</v>
          </cell>
          <cell r="C954" t="str">
            <v>European Union (15 countries)</v>
          </cell>
          <cell r="E954">
            <v>69712</v>
          </cell>
          <cell r="F954">
            <v>86353</v>
          </cell>
          <cell r="G954">
            <v>148546</v>
          </cell>
          <cell r="H954">
            <v>252876</v>
          </cell>
          <cell r="I954">
            <v>251542</v>
          </cell>
          <cell r="J954">
            <v>252243</v>
          </cell>
          <cell r="K954">
            <v>250160</v>
          </cell>
          <cell r="L954">
            <v>261253</v>
          </cell>
          <cell r="M954">
            <v>269055</v>
          </cell>
          <cell r="N954">
            <v>264800</v>
          </cell>
          <cell r="O954">
            <v>279323</v>
          </cell>
          <cell r="P954">
            <v>300936</v>
          </cell>
          <cell r="Q954">
            <v>239788</v>
          </cell>
          <cell r="R954">
            <v>250210</v>
          </cell>
        </row>
        <row r="955">
          <cell r="A955" t="str">
            <v>nms10 New Member States (CZ, EE, CY, LV, LT, HU, MT, PL, SI, SK)</v>
          </cell>
          <cell r="B955" t="str">
            <v>nms10</v>
          </cell>
          <cell r="C955" t="str">
            <v>New Member States (CZ, EE, CY, LV, LT, HU, MT, PL, SI, SK)</v>
          </cell>
          <cell r="P955">
            <v>14477</v>
          </cell>
          <cell r="Q955">
            <v>14314</v>
          </cell>
          <cell r="R955">
            <v>10506</v>
          </cell>
        </row>
        <row r="956">
          <cell r="A956" t="str">
            <v>eurozone Euro-zone (EUR-11 up to 31.12.2000 / EUR-12 from 1.1.2001)</v>
          </cell>
          <cell r="B956" t="str">
            <v>eurozone</v>
          </cell>
          <cell r="C956" t="str">
            <v>Euro-zone (EUR-11 up to 31.12.2000 / EUR-12 from 1.1.2001)</v>
          </cell>
          <cell r="E956">
            <v>67979</v>
          </cell>
          <cell r="F956">
            <v>83319</v>
          </cell>
          <cell r="G956">
            <v>146372</v>
          </cell>
          <cell r="H956">
            <v>178997</v>
          </cell>
          <cell r="I956">
            <v>193162</v>
          </cell>
          <cell r="J956">
            <v>181200</v>
          </cell>
          <cell r="K956">
            <v>194330</v>
          </cell>
          <cell r="L956">
            <v>189298</v>
          </cell>
          <cell r="M956">
            <v>190975</v>
          </cell>
          <cell r="N956">
            <v>187490</v>
          </cell>
          <cell r="O956">
            <v>196521</v>
          </cell>
          <cell r="P956">
            <v>221753</v>
          </cell>
          <cell r="Q956">
            <v>171988</v>
          </cell>
          <cell r="R956">
            <v>196751</v>
          </cell>
        </row>
        <row r="957">
          <cell r="A957" t="str">
            <v>eurozone12 Euro-zone (EUR-11 plus GR up to 31.12.2000 / EUR-12 from 1.1.2001)</v>
          </cell>
          <cell r="B957" t="str">
            <v>eurozone12</v>
          </cell>
          <cell r="C957" t="str">
            <v>Euro-zone (EUR-11 plus GR up to 31.12.2000 / EUR-12 from 1.1.2001)</v>
          </cell>
          <cell r="E957">
            <v>69712</v>
          </cell>
          <cell r="F957">
            <v>86353</v>
          </cell>
          <cell r="G957">
            <v>148546</v>
          </cell>
          <cell r="H957">
            <v>181294</v>
          </cell>
          <cell r="I957">
            <v>195751</v>
          </cell>
          <cell r="J957">
            <v>184660</v>
          </cell>
          <cell r="K957">
            <v>198566</v>
          </cell>
          <cell r="L957">
            <v>193054</v>
          </cell>
          <cell r="M957">
            <v>194557</v>
          </cell>
          <cell r="N957">
            <v>191936</v>
          </cell>
          <cell r="O957">
            <v>200048</v>
          </cell>
          <cell r="P957">
            <v>221753</v>
          </cell>
          <cell r="Q957">
            <v>171988</v>
          </cell>
          <cell r="R957">
            <v>196751</v>
          </cell>
        </row>
        <row r="958">
          <cell r="A958" t="str">
            <v>be Belgium</v>
          </cell>
          <cell r="B958" t="str">
            <v>be</v>
          </cell>
          <cell r="C958" t="str">
            <v>Belgium</v>
          </cell>
          <cell r="E958">
            <v>0</v>
          </cell>
          <cell r="F958">
            <v>0</v>
          </cell>
          <cell r="G958">
            <v>184</v>
          </cell>
          <cell r="H958">
            <v>133</v>
          </cell>
          <cell r="I958">
            <v>189</v>
          </cell>
          <cell r="J958">
            <v>152</v>
          </cell>
          <cell r="K958">
            <v>100</v>
          </cell>
          <cell r="L958">
            <v>129</v>
          </cell>
          <cell r="M958">
            <v>175</v>
          </cell>
          <cell r="N958">
            <v>145</v>
          </cell>
          <cell r="O958">
            <v>204</v>
          </cell>
          <cell r="P958">
            <v>199</v>
          </cell>
          <cell r="Q958">
            <v>162</v>
          </cell>
          <cell r="R958">
            <v>100</v>
          </cell>
        </row>
        <row r="959">
          <cell r="A959" t="str">
            <v>cz Czech Republic</v>
          </cell>
          <cell r="B959" t="str">
            <v>cz</v>
          </cell>
          <cell r="C959" t="str">
            <v>Czech Republic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1114</v>
          </cell>
          <cell r="O959">
            <v>1255</v>
          </cell>
          <cell r="P959">
            <v>1363</v>
          </cell>
          <cell r="Q959">
            <v>1743</v>
          </cell>
          <cell r="R959">
            <v>723</v>
          </cell>
        </row>
        <row r="960">
          <cell r="A960" t="str">
            <v>dk Denmark</v>
          </cell>
          <cell r="B960" t="str">
            <v>dk</v>
          </cell>
          <cell r="C960" t="str">
            <v>Denmark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15</v>
          </cell>
          <cell r="R960">
            <v>3</v>
          </cell>
        </row>
        <row r="961">
          <cell r="A961" t="str">
            <v>de Germany (including ex-GDR from 1991)</v>
          </cell>
          <cell r="B961" t="str">
            <v>de</v>
          </cell>
          <cell r="C961" t="str">
            <v>Germany (including ex-GDR from 1991)</v>
          </cell>
          <cell r="E961">
            <v>0</v>
          </cell>
          <cell r="F961">
            <v>10854</v>
          </cell>
          <cell r="G961">
            <v>12124</v>
          </cell>
          <cell r="H961">
            <v>11929</v>
          </cell>
          <cell r="I961">
            <v>12652</v>
          </cell>
          <cell r="J961">
            <v>13695</v>
          </cell>
          <cell r="K961">
            <v>11667</v>
          </cell>
          <cell r="L961">
            <v>11696</v>
          </cell>
          <cell r="M961">
            <v>11295</v>
          </cell>
          <cell r="N961">
            <v>12620</v>
          </cell>
          <cell r="O961">
            <v>16926</v>
          </cell>
          <cell r="P961">
            <v>14517</v>
          </cell>
          <cell r="Q961">
            <v>14530</v>
          </cell>
          <cell r="R961">
            <v>11297</v>
          </cell>
        </row>
        <row r="962">
          <cell r="A962" t="str">
            <v>ee Estonia</v>
          </cell>
          <cell r="B962" t="str">
            <v>ee</v>
          </cell>
          <cell r="C962" t="str">
            <v>Estonia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</row>
        <row r="963">
          <cell r="A963" t="str">
            <v>gr Greece</v>
          </cell>
          <cell r="B963" t="str">
            <v>gr</v>
          </cell>
          <cell r="C963" t="str">
            <v>Greece</v>
          </cell>
          <cell r="E963">
            <v>1733</v>
          </cell>
          <cell r="F963">
            <v>3034</v>
          </cell>
          <cell r="G963">
            <v>2174</v>
          </cell>
          <cell r="H963">
            <v>2297</v>
          </cell>
          <cell r="I963">
            <v>2589</v>
          </cell>
          <cell r="J963">
            <v>3460</v>
          </cell>
          <cell r="K963">
            <v>4236</v>
          </cell>
          <cell r="L963">
            <v>3756</v>
          </cell>
          <cell r="M963">
            <v>3582</v>
          </cell>
          <cell r="N963">
            <v>4446</v>
          </cell>
          <cell r="O963">
            <v>3527</v>
          </cell>
          <cell r="P963">
            <v>1962</v>
          </cell>
          <cell r="Q963">
            <v>2650</v>
          </cell>
          <cell r="R963">
            <v>4521</v>
          </cell>
        </row>
        <row r="964">
          <cell r="A964" t="str">
            <v>es Spain</v>
          </cell>
          <cell r="B964" t="str">
            <v>es</v>
          </cell>
          <cell r="C964" t="str">
            <v>Spain</v>
          </cell>
          <cell r="E964">
            <v>0</v>
          </cell>
          <cell r="F964">
            <v>0</v>
          </cell>
          <cell r="G964">
            <v>16756</v>
          </cell>
          <cell r="H964">
            <v>21503</v>
          </cell>
          <cell r="I964">
            <v>20956</v>
          </cell>
          <cell r="J964">
            <v>18868</v>
          </cell>
          <cell r="K964">
            <v>34678</v>
          </cell>
          <cell r="L964">
            <v>30849</v>
          </cell>
          <cell r="M964">
            <v>30256</v>
          </cell>
          <cell r="N964">
            <v>18973</v>
          </cell>
          <cell r="O964">
            <v>21929</v>
          </cell>
          <cell r="P964">
            <v>36113</v>
          </cell>
          <cell r="Q964">
            <v>16184</v>
          </cell>
          <cell r="R964">
            <v>39996</v>
          </cell>
        </row>
        <row r="965">
          <cell r="A965" t="str">
            <v>fr France</v>
          </cell>
          <cell r="B965" t="str">
            <v>fr</v>
          </cell>
          <cell r="C965" t="str">
            <v>France</v>
          </cell>
          <cell r="E965">
            <v>49123</v>
          </cell>
          <cell r="F965">
            <v>51689</v>
          </cell>
          <cell r="G965">
            <v>61623</v>
          </cell>
          <cell r="H965">
            <v>57929</v>
          </cell>
          <cell r="I965">
            <v>70106</v>
          </cell>
          <cell r="J965">
            <v>64980</v>
          </cell>
          <cell r="K965">
            <v>59042</v>
          </cell>
          <cell r="L965">
            <v>57052</v>
          </cell>
          <cell r="M965">
            <v>56288</v>
          </cell>
          <cell r="N965">
            <v>64676</v>
          </cell>
          <cell r="O965">
            <v>59157</v>
          </cell>
          <cell r="P965">
            <v>67515</v>
          </cell>
          <cell r="Q965">
            <v>53920</v>
          </cell>
          <cell r="R965">
            <v>52756</v>
          </cell>
        </row>
        <row r="966">
          <cell r="A966" t="str">
            <v>ie Ireland</v>
          </cell>
          <cell r="B966" t="str">
            <v>ie</v>
          </cell>
          <cell r="C966" t="str">
            <v>Ireland</v>
          </cell>
          <cell r="E966">
            <v>0</v>
          </cell>
          <cell r="F966">
            <v>0</v>
          </cell>
          <cell r="G966">
            <v>595</v>
          </cell>
          <cell r="H966">
            <v>532</v>
          </cell>
          <cell r="I966">
            <v>742</v>
          </cell>
          <cell r="J966">
            <v>729</v>
          </cell>
          <cell r="K966">
            <v>542</v>
          </cell>
          <cell r="L966">
            <v>620</v>
          </cell>
          <cell r="M966">
            <v>809</v>
          </cell>
          <cell r="N966">
            <v>723</v>
          </cell>
          <cell r="O966">
            <v>723</v>
          </cell>
          <cell r="P966">
            <v>503</v>
          </cell>
          <cell r="Q966">
            <v>857</v>
          </cell>
          <cell r="R966">
            <v>515</v>
          </cell>
        </row>
        <row r="967">
          <cell r="A967" t="str">
            <v>it Italy</v>
          </cell>
          <cell r="B967" t="str">
            <v>it</v>
          </cell>
          <cell r="C967" t="str">
            <v>Italy</v>
          </cell>
          <cell r="E967">
            <v>0</v>
          </cell>
          <cell r="F967">
            <v>0</v>
          </cell>
          <cell r="G967">
            <v>36811</v>
          </cell>
          <cell r="H967">
            <v>33827</v>
          </cell>
          <cell r="I967">
            <v>35842</v>
          </cell>
          <cell r="J967">
            <v>30341</v>
          </cell>
          <cell r="K967">
            <v>33181</v>
          </cell>
          <cell r="L967">
            <v>33475</v>
          </cell>
          <cell r="M967">
            <v>32893</v>
          </cell>
          <cell r="N967">
            <v>36756</v>
          </cell>
          <cell r="O967">
            <v>36088</v>
          </cell>
          <cell r="P967">
            <v>38154</v>
          </cell>
          <cell r="Q967">
            <v>31472</v>
          </cell>
          <cell r="R967">
            <v>29483</v>
          </cell>
        </row>
        <row r="968">
          <cell r="A968" t="str">
            <v>cy Cyprus</v>
          </cell>
          <cell r="B968" t="str">
            <v>cy</v>
          </cell>
          <cell r="C968" t="str">
            <v>Cyprus</v>
          </cell>
        </row>
        <row r="969">
          <cell r="A969" t="str">
            <v>lv Latvia</v>
          </cell>
          <cell r="B969" t="str">
            <v>lv</v>
          </cell>
          <cell r="C969" t="str">
            <v>Latvia</v>
          </cell>
          <cell r="E969">
            <v>4496</v>
          </cell>
          <cell r="G969">
            <v>2522</v>
          </cell>
          <cell r="H969">
            <v>2875</v>
          </cell>
          <cell r="I969">
            <v>3303</v>
          </cell>
          <cell r="J969">
            <v>2934</v>
          </cell>
          <cell r="K969">
            <v>1858</v>
          </cell>
          <cell r="L969">
            <v>2946</v>
          </cell>
          <cell r="M969">
            <v>4298</v>
          </cell>
          <cell r="N969">
            <v>2739</v>
          </cell>
          <cell r="O969">
            <v>2794</v>
          </cell>
          <cell r="P969">
            <v>2796</v>
          </cell>
          <cell r="Q969">
            <v>2431</v>
          </cell>
          <cell r="R969">
            <v>2213</v>
          </cell>
        </row>
        <row r="970">
          <cell r="A970" t="str">
            <v>lt Lithuania</v>
          </cell>
          <cell r="B970" t="str">
            <v>lt</v>
          </cell>
          <cell r="C970" t="str">
            <v>Lithuania</v>
          </cell>
          <cell r="E970">
            <v>396</v>
          </cell>
          <cell r="F970">
            <v>326</v>
          </cell>
          <cell r="G970">
            <v>300</v>
          </cell>
          <cell r="H970">
            <v>381</v>
          </cell>
          <cell r="I970">
            <v>438</v>
          </cell>
          <cell r="J970">
            <v>357</v>
          </cell>
          <cell r="K970">
            <v>315</v>
          </cell>
          <cell r="L970">
            <v>277</v>
          </cell>
          <cell r="M970">
            <v>391</v>
          </cell>
          <cell r="N970">
            <v>388</v>
          </cell>
          <cell r="O970">
            <v>312</v>
          </cell>
          <cell r="P970">
            <v>285</v>
          </cell>
          <cell r="Q970">
            <v>317</v>
          </cell>
          <cell r="R970">
            <v>284</v>
          </cell>
        </row>
        <row r="971">
          <cell r="A971" t="str">
            <v>lu Luxembourg (Grand-Duché)</v>
          </cell>
          <cell r="B971" t="str">
            <v>lu</v>
          </cell>
          <cell r="C971" t="str">
            <v>Luxembourg (Grand-Duché)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</row>
        <row r="972">
          <cell r="A972" t="str">
            <v>hu Hungary</v>
          </cell>
          <cell r="B972" t="str">
            <v>hu</v>
          </cell>
          <cell r="C972" t="str">
            <v>Hungary</v>
          </cell>
          <cell r="N972">
            <v>144</v>
          </cell>
          <cell r="O972">
            <v>133</v>
          </cell>
          <cell r="P972">
            <v>153</v>
          </cell>
          <cell r="Q972">
            <v>166</v>
          </cell>
          <cell r="R972">
            <v>147</v>
          </cell>
        </row>
        <row r="973">
          <cell r="A973" t="str">
            <v>mt Malta</v>
          </cell>
          <cell r="B973" t="str">
            <v>mt</v>
          </cell>
          <cell r="C973" t="str">
            <v>Malta</v>
          </cell>
        </row>
        <row r="974">
          <cell r="A974" t="str">
            <v>nl Netherlands</v>
          </cell>
          <cell r="B974" t="str">
            <v>nl</v>
          </cell>
          <cell r="C974" t="str">
            <v>Netherlands</v>
          </cell>
          <cell r="E974">
            <v>94</v>
          </cell>
          <cell r="F974">
            <v>103</v>
          </cell>
          <cell r="G974">
            <v>119</v>
          </cell>
          <cell r="H974">
            <v>91</v>
          </cell>
          <cell r="I974">
            <v>99</v>
          </cell>
          <cell r="J974">
            <v>87</v>
          </cell>
          <cell r="K974">
            <v>79</v>
          </cell>
          <cell r="L974">
            <v>91</v>
          </cell>
          <cell r="M974">
            <v>105</v>
          </cell>
          <cell r="N974">
            <v>90</v>
          </cell>
          <cell r="O974">
            <v>142</v>
          </cell>
          <cell r="P974">
            <v>117</v>
          </cell>
          <cell r="Q974">
            <v>108</v>
          </cell>
          <cell r="R974">
            <v>72</v>
          </cell>
        </row>
        <row r="975">
          <cell r="A975" t="str">
            <v>at Austria</v>
          </cell>
          <cell r="B975" t="str">
            <v>at</v>
          </cell>
          <cell r="C975" t="str">
            <v>Austria</v>
          </cell>
          <cell r="E975">
            <v>0</v>
          </cell>
          <cell r="F975">
            <v>0</v>
          </cell>
          <cell r="G975">
            <v>0</v>
          </cell>
          <cell r="H975">
            <v>32704</v>
          </cell>
          <cell r="I975">
            <v>31821</v>
          </cell>
          <cell r="J975">
            <v>32966</v>
          </cell>
          <cell r="K975">
            <v>30041</v>
          </cell>
          <cell r="L975">
            <v>31880</v>
          </cell>
          <cell r="M975">
            <v>33014</v>
          </cell>
          <cell r="N975">
            <v>35027</v>
          </cell>
          <cell r="O975">
            <v>37439</v>
          </cell>
          <cell r="P975">
            <v>37574</v>
          </cell>
          <cell r="Q975">
            <v>35299</v>
          </cell>
          <cell r="R975">
            <v>34612</v>
          </cell>
        </row>
        <row r="976">
          <cell r="A976" t="str">
            <v>pl Poland</v>
          </cell>
          <cell r="B976" t="str">
            <v>pl</v>
          </cell>
          <cell r="C976" t="str">
            <v>Poland</v>
          </cell>
          <cell r="M976">
            <v>1528</v>
          </cell>
          <cell r="N976">
            <v>1446</v>
          </cell>
          <cell r="O976">
            <v>1386</v>
          </cell>
          <cell r="P976">
            <v>1554</v>
          </cell>
          <cell r="Q976">
            <v>1432</v>
          </cell>
          <cell r="R976">
            <v>998</v>
          </cell>
        </row>
        <row r="977">
          <cell r="A977" t="str">
            <v>pt Portugal</v>
          </cell>
          <cell r="B977" t="str">
            <v>pt</v>
          </cell>
          <cell r="C977" t="str">
            <v>Portugal</v>
          </cell>
          <cell r="E977">
            <v>8895</v>
          </cell>
          <cell r="F977">
            <v>8746</v>
          </cell>
          <cell r="G977">
            <v>4438</v>
          </cell>
          <cell r="H977">
            <v>8092</v>
          </cell>
          <cell r="I977">
            <v>10081</v>
          </cell>
          <cell r="J977">
            <v>7581</v>
          </cell>
          <cell r="K977">
            <v>14111</v>
          </cell>
          <cell r="L977">
            <v>12467</v>
          </cell>
          <cell r="M977">
            <v>12417</v>
          </cell>
          <cell r="N977">
            <v>6697</v>
          </cell>
          <cell r="O977">
            <v>10445</v>
          </cell>
          <cell r="P977">
            <v>13052</v>
          </cell>
          <cell r="Q977">
            <v>6883</v>
          </cell>
          <cell r="R977">
            <v>14561</v>
          </cell>
        </row>
        <row r="978">
          <cell r="A978" t="str">
            <v>si Slovenia</v>
          </cell>
          <cell r="B978" t="str">
            <v>si</v>
          </cell>
          <cell r="C978" t="str">
            <v>Slovenia</v>
          </cell>
          <cell r="O978">
            <v>3495</v>
          </cell>
          <cell r="P978">
            <v>3425</v>
          </cell>
          <cell r="Q978">
            <v>2986</v>
          </cell>
          <cell r="R978">
            <v>2690</v>
          </cell>
        </row>
        <row r="979">
          <cell r="A979" t="str">
            <v>sk Slovakia</v>
          </cell>
          <cell r="B979" t="str">
            <v>sk</v>
          </cell>
          <cell r="C979" t="str">
            <v>Slovakia</v>
          </cell>
          <cell r="P979">
            <v>4901</v>
          </cell>
          <cell r="Q979">
            <v>5239</v>
          </cell>
          <cell r="R979">
            <v>3451</v>
          </cell>
        </row>
        <row r="980">
          <cell r="A980" t="str">
            <v>fi Finland</v>
          </cell>
          <cell r="B980" t="str">
            <v>fi</v>
          </cell>
          <cell r="C980" t="str">
            <v>Finland</v>
          </cell>
          <cell r="E980">
            <v>9867</v>
          </cell>
          <cell r="F980">
            <v>11927</v>
          </cell>
          <cell r="G980">
            <v>13722</v>
          </cell>
          <cell r="H980">
            <v>12257</v>
          </cell>
          <cell r="I980">
            <v>10674</v>
          </cell>
          <cell r="J980">
            <v>11801</v>
          </cell>
          <cell r="K980">
            <v>10889</v>
          </cell>
          <cell r="L980">
            <v>11039</v>
          </cell>
          <cell r="M980">
            <v>13723</v>
          </cell>
          <cell r="N980">
            <v>11783</v>
          </cell>
          <cell r="O980">
            <v>13468</v>
          </cell>
          <cell r="P980">
            <v>12047</v>
          </cell>
          <cell r="Q980">
            <v>9923</v>
          </cell>
          <cell r="R980">
            <v>8838</v>
          </cell>
        </row>
        <row r="981">
          <cell r="A981" t="str">
            <v>se Sweden</v>
          </cell>
          <cell r="B981" t="str">
            <v>se</v>
          </cell>
          <cell r="C981" t="str">
            <v>Sweden</v>
          </cell>
          <cell r="E981">
            <v>0</v>
          </cell>
          <cell r="F981">
            <v>0</v>
          </cell>
          <cell r="G981">
            <v>0</v>
          </cell>
          <cell r="H981">
            <v>71582</v>
          </cell>
          <cell r="I981">
            <v>55791</v>
          </cell>
          <cell r="J981">
            <v>63216</v>
          </cell>
          <cell r="K981">
            <v>48605</v>
          </cell>
          <cell r="L981">
            <v>64560</v>
          </cell>
          <cell r="M981">
            <v>69894</v>
          </cell>
          <cell r="N981">
            <v>67735</v>
          </cell>
          <cell r="O981">
            <v>74404</v>
          </cell>
          <cell r="P981">
            <v>75338</v>
          </cell>
          <cell r="Q981">
            <v>63204</v>
          </cell>
          <cell r="R981">
            <v>50343</v>
          </cell>
        </row>
        <row r="982">
          <cell r="A982" t="str">
            <v>uk United Kingdom</v>
          </cell>
          <cell r="B982" t="str">
            <v>uk</v>
          </cell>
          <cell r="C982" t="str">
            <v>United Kingdom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4367</v>
          </cell>
          <cell r="K982">
            <v>2989</v>
          </cell>
          <cell r="L982">
            <v>3639</v>
          </cell>
          <cell r="M982">
            <v>4604</v>
          </cell>
          <cell r="N982">
            <v>5129</v>
          </cell>
          <cell r="O982">
            <v>4871</v>
          </cell>
          <cell r="P982">
            <v>3845</v>
          </cell>
          <cell r="Q982">
            <v>4581</v>
          </cell>
          <cell r="R982">
            <v>3113</v>
          </cell>
        </row>
        <row r="983">
          <cell r="A983" t="str">
            <v>bg Bulgaria</v>
          </cell>
          <cell r="B983" t="str">
            <v>bg</v>
          </cell>
          <cell r="C983" t="str">
            <v>Bulgaria</v>
          </cell>
          <cell r="O983">
            <v>2393</v>
          </cell>
          <cell r="P983">
            <v>1712</v>
          </cell>
          <cell r="Q983">
            <v>2177</v>
          </cell>
          <cell r="R983">
            <v>2919</v>
          </cell>
        </row>
        <row r="984">
          <cell r="A984" t="str">
            <v>hr Croatia</v>
          </cell>
          <cell r="B984" t="str">
            <v>hr</v>
          </cell>
          <cell r="C984" t="str">
            <v>Croatia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4802</v>
          </cell>
        </row>
        <row r="985">
          <cell r="A985" t="str">
            <v>ro Romania</v>
          </cell>
          <cell r="B985" t="str">
            <v>ro</v>
          </cell>
          <cell r="C985" t="str">
            <v>Romania</v>
          </cell>
          <cell r="Q985">
            <v>15610</v>
          </cell>
          <cell r="R985">
            <v>12789</v>
          </cell>
        </row>
        <row r="986">
          <cell r="A986" t="str">
            <v>tr Turkey</v>
          </cell>
          <cell r="B986" t="str">
            <v>tr</v>
          </cell>
          <cell r="C986" t="str">
            <v>Turkey</v>
          </cell>
          <cell r="O986">
            <v>30533</v>
          </cell>
          <cell r="P986">
            <v>23599</v>
          </cell>
          <cell r="Q986">
            <v>33174</v>
          </cell>
          <cell r="R986">
            <v>34861</v>
          </cell>
        </row>
        <row r="987">
          <cell r="A987" t="str">
            <v>eea18 European Economic Area (EEA) (EU-15 plus IS, LI, NO)</v>
          </cell>
          <cell r="B987" t="str">
            <v>eea18</v>
          </cell>
          <cell r="C987" t="str">
            <v>European Economic Area (EEA) (EU-15 plus IS, LI, NO)</v>
          </cell>
          <cell r="N987">
            <v>376276</v>
          </cell>
          <cell r="O987">
            <v>419796</v>
          </cell>
          <cell r="P987">
            <v>423744</v>
          </cell>
          <cell r="Q987">
            <v>371104</v>
          </cell>
          <cell r="R987">
            <v>359208</v>
          </cell>
        </row>
        <row r="988">
          <cell r="A988" t="str">
            <v>is Iceland</v>
          </cell>
          <cell r="B988" t="str">
            <v>is</v>
          </cell>
          <cell r="C988" t="str">
            <v>Iceland</v>
          </cell>
          <cell r="N988">
            <v>5812</v>
          </cell>
          <cell r="O988">
            <v>6109</v>
          </cell>
          <cell r="P988">
            <v>6335</v>
          </cell>
          <cell r="Q988">
            <v>6723</v>
          </cell>
          <cell r="R988">
            <v>6833</v>
          </cell>
        </row>
        <row r="989">
          <cell r="A989" t="str">
            <v>no Norway</v>
          </cell>
          <cell r="B989" t="str">
            <v>no</v>
          </cell>
          <cell r="C989" t="str">
            <v>Norway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107751</v>
          </cell>
          <cell r="J989">
            <v>117114</v>
          </cell>
          <cell r="K989">
            <v>100503</v>
          </cell>
          <cell r="L989">
            <v>105674</v>
          </cell>
          <cell r="M989">
            <v>110793</v>
          </cell>
          <cell r="N989">
            <v>105664</v>
          </cell>
          <cell r="O989">
            <v>134364</v>
          </cell>
          <cell r="P989">
            <v>116473</v>
          </cell>
          <cell r="Q989">
            <v>124593</v>
          </cell>
          <cell r="R989">
            <v>102165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 (2)"/>
      <sheetName val="Figure1 graph GIEC by fuel"/>
      <sheetName val="Fig1b Energy Consumpt by fuel"/>
      <sheetName val="Energy cons by fuel type 2"/>
      <sheetName val="Data for graphs"/>
      <sheetName val="Figure2 Historic Grwth Rates"/>
      <sheetName val="Old Chart Grwth Rates"/>
      <sheetName val="Chart Share of fuels"/>
      <sheetName val="Figure3 %consumption 2004"/>
      <sheetName val="Extra data tables"/>
      <sheetName val="IndustrialWaste"/>
      <sheetName val="Electricity"/>
      <sheetName val="Total energy consumption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Summary by country"/>
      <sheetName val="Total energy consumption proj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New Cronos data"/>
      <sheetName val="Efficiency of suppl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49">
          <cell r="B249" t="str">
            <v>product</v>
          </cell>
          <cell r="C249">
            <v>5500</v>
          </cell>
        </row>
        <row r="250">
          <cell r="C250" t="str">
            <v>Renewable Energies</v>
          </cell>
        </row>
        <row r="251">
          <cell r="B251" t="str">
            <v>indic_en</v>
          </cell>
          <cell r="C251">
            <v>100900</v>
          </cell>
        </row>
        <row r="252">
          <cell r="C252" t="str">
            <v>Gross inland consumption</v>
          </cell>
        </row>
        <row r="253">
          <cell r="B253" t="str">
            <v>unit</v>
          </cell>
          <cell r="C253" t="str">
            <v>1000toe</v>
          </cell>
        </row>
        <row r="254">
          <cell r="C254" t="str">
            <v>Thousands tons of oil equivalent (TOE)</v>
          </cell>
        </row>
        <row r="256">
          <cell r="D256" t="str">
            <v>time</v>
          </cell>
          <cell r="E256" t="str">
            <v>1990a00</v>
          </cell>
          <cell r="F256" t="str">
            <v>1991a00</v>
          </cell>
          <cell r="G256" t="str">
            <v>1992a00</v>
          </cell>
          <cell r="H256" t="str">
            <v>1993a00</v>
          </cell>
          <cell r="I256" t="str">
            <v>1994a00</v>
          </cell>
          <cell r="J256" t="str">
            <v>1995a00</v>
          </cell>
          <cell r="K256" t="str">
            <v>1996a00</v>
          </cell>
          <cell r="L256" t="str">
            <v>1997a00</v>
          </cell>
          <cell r="M256" t="str">
            <v>1998a00</v>
          </cell>
          <cell r="N256" t="str">
            <v>1999a00</v>
          </cell>
          <cell r="O256" t="str">
            <v>2000a00</v>
          </cell>
          <cell r="P256" t="str">
            <v>2001a00</v>
          </cell>
          <cell r="Q256" t="str">
            <v>2002a00</v>
          </cell>
          <cell r="R256" t="str">
            <v>2003a00</v>
          </cell>
          <cell r="S256" t="str">
            <v>2004a00</v>
          </cell>
        </row>
        <row r="258">
          <cell r="B258" t="str">
            <v>geo</v>
          </cell>
        </row>
        <row r="259">
          <cell r="A259" t="str">
            <v>eu25 European Union (25 countries)</v>
          </cell>
          <cell r="B259" t="str">
            <v>eu25</v>
          </cell>
          <cell r="C259" t="str">
            <v>European Union (25 countries)</v>
          </cell>
          <cell r="E259">
            <v>69028</v>
          </cell>
          <cell r="F259">
            <v>71329</v>
          </cell>
          <cell r="G259">
            <v>73527</v>
          </cell>
          <cell r="H259">
            <v>77727</v>
          </cell>
          <cell r="I259">
            <v>78789</v>
          </cell>
          <cell r="J259">
            <v>80492</v>
          </cell>
          <cell r="K259">
            <v>82732</v>
          </cell>
          <cell r="L259">
            <v>85727</v>
          </cell>
          <cell r="M259">
            <v>88669</v>
          </cell>
          <cell r="N259">
            <v>89804</v>
          </cell>
          <cell r="O259">
            <v>93389</v>
          </cell>
          <cell r="P259">
            <v>98006</v>
          </cell>
          <cell r="Q259">
            <v>96166</v>
          </cell>
          <cell r="R259">
            <v>102937</v>
          </cell>
          <cell r="S259">
            <v>109194</v>
          </cell>
        </row>
        <row r="260">
          <cell r="A260" t="str">
            <v>eu15 European Union (15 countries)</v>
          </cell>
          <cell r="B260" t="str">
            <v>eu15</v>
          </cell>
          <cell r="C260" t="str">
            <v>European Union (15 countries)</v>
          </cell>
          <cell r="E260">
            <v>64395</v>
          </cell>
          <cell r="F260">
            <v>66954</v>
          </cell>
          <cell r="G260">
            <v>68465</v>
          </cell>
          <cell r="H260">
            <v>69888</v>
          </cell>
          <cell r="I260">
            <v>70380</v>
          </cell>
          <cell r="J260">
            <v>71972</v>
          </cell>
          <cell r="K260">
            <v>74271</v>
          </cell>
          <cell r="L260">
            <v>77158</v>
          </cell>
          <cell r="M260">
            <v>79938</v>
          </cell>
          <cell r="N260">
            <v>81216</v>
          </cell>
          <cell r="O260">
            <v>84642</v>
          </cell>
          <cell r="P260">
            <v>88494</v>
          </cell>
          <cell r="Q260">
            <v>86093</v>
          </cell>
          <cell r="R260">
            <v>92632</v>
          </cell>
          <cell r="S260">
            <v>98240</v>
          </cell>
        </row>
        <row r="261">
          <cell r="A261" t="str">
            <v>nms10 New Member States (CZ, EE, CY, LV, LT, HU, MT, PL, SI, SK)</v>
          </cell>
          <cell r="B261" t="str">
            <v>nms10</v>
          </cell>
          <cell r="C261" t="str">
            <v>New Member States (CZ, EE, CY, LV, LT, HU, MT, PL, SI, SK)</v>
          </cell>
          <cell r="E261">
            <v>4633</v>
          </cell>
          <cell r="F261">
            <v>4374</v>
          </cell>
          <cell r="G261">
            <v>5062</v>
          </cell>
          <cell r="H261">
            <v>7839</v>
          </cell>
          <cell r="I261">
            <v>8409</v>
          </cell>
          <cell r="J261">
            <v>8520</v>
          </cell>
          <cell r="K261">
            <v>8461</v>
          </cell>
          <cell r="L261">
            <v>8569</v>
          </cell>
          <cell r="M261">
            <v>8731</v>
          </cell>
          <cell r="N261">
            <v>8588</v>
          </cell>
          <cell r="O261">
            <v>8747</v>
          </cell>
          <cell r="P261">
            <v>9512</v>
          </cell>
          <cell r="Q261">
            <v>10073</v>
          </cell>
          <cell r="R261">
            <v>10305</v>
          </cell>
          <cell r="S261">
            <v>10953</v>
          </cell>
        </row>
        <row r="262">
          <cell r="A262" t="str">
            <v>be Belgium</v>
          </cell>
          <cell r="B262" t="str">
            <v>be</v>
          </cell>
          <cell r="C262" t="str">
            <v>Belgium</v>
          </cell>
          <cell r="E262">
            <v>649</v>
          </cell>
          <cell r="F262">
            <v>659</v>
          </cell>
          <cell r="G262">
            <v>660</v>
          </cell>
          <cell r="H262">
            <v>594</v>
          </cell>
          <cell r="I262">
            <v>582</v>
          </cell>
          <cell r="J262">
            <v>684</v>
          </cell>
          <cell r="K262">
            <v>686</v>
          </cell>
          <cell r="L262">
            <v>684</v>
          </cell>
          <cell r="M262">
            <v>718</v>
          </cell>
          <cell r="N262">
            <v>738</v>
          </cell>
          <cell r="O262">
            <v>746</v>
          </cell>
          <cell r="P262">
            <v>820</v>
          </cell>
          <cell r="Q262">
            <v>802</v>
          </cell>
          <cell r="R262">
            <v>1056</v>
          </cell>
          <cell r="S262">
            <v>1161</v>
          </cell>
        </row>
        <row r="263">
          <cell r="A263" t="str">
            <v>cz Czech Republic</v>
          </cell>
          <cell r="B263" t="str">
            <v>cz</v>
          </cell>
          <cell r="C263" t="str">
            <v>Czech Republic</v>
          </cell>
          <cell r="E263">
            <v>100</v>
          </cell>
          <cell r="F263">
            <v>94</v>
          </cell>
          <cell r="G263">
            <v>629</v>
          </cell>
          <cell r="H263">
            <v>670</v>
          </cell>
          <cell r="I263">
            <v>708</v>
          </cell>
          <cell r="J263">
            <v>598</v>
          </cell>
          <cell r="K263">
            <v>585</v>
          </cell>
          <cell r="L263">
            <v>673</v>
          </cell>
          <cell r="M263">
            <v>650</v>
          </cell>
          <cell r="N263">
            <v>731</v>
          </cell>
          <cell r="O263">
            <v>595</v>
          </cell>
          <cell r="P263">
            <v>687</v>
          </cell>
          <cell r="Q263">
            <v>851</v>
          </cell>
          <cell r="R263">
            <v>1156</v>
          </cell>
          <cell r="S263">
            <v>1363</v>
          </cell>
        </row>
        <row r="264">
          <cell r="A264" t="str">
            <v>dk Denmark</v>
          </cell>
          <cell r="B264" t="str">
            <v>dk</v>
          </cell>
          <cell r="C264" t="str">
            <v>Denmark</v>
          </cell>
          <cell r="E264">
            <v>1198</v>
          </cell>
          <cell r="F264">
            <v>1306</v>
          </cell>
          <cell r="G264">
            <v>1384</v>
          </cell>
          <cell r="H264">
            <v>1454</v>
          </cell>
          <cell r="I264">
            <v>1454</v>
          </cell>
          <cell r="J264">
            <v>1538</v>
          </cell>
          <cell r="K264">
            <v>1641</v>
          </cell>
          <cell r="L264">
            <v>1765</v>
          </cell>
          <cell r="M264">
            <v>1832</v>
          </cell>
          <cell r="N264">
            <v>1940</v>
          </cell>
          <cell r="O264">
            <v>2103</v>
          </cell>
          <cell r="P264">
            <v>2256</v>
          </cell>
          <cell r="Q264">
            <v>2400</v>
          </cell>
          <cell r="R264">
            <v>2704</v>
          </cell>
          <cell r="S264">
            <v>2926</v>
          </cell>
        </row>
        <row r="265">
          <cell r="A265" t="str">
            <v>de Germany (including ex-GDR from 1991)</v>
          </cell>
          <cell r="B265" t="str">
            <v>de</v>
          </cell>
          <cell r="C265" t="str">
            <v>Germany (including ex-GDR from 1991)</v>
          </cell>
          <cell r="E265">
            <v>5716</v>
          </cell>
          <cell r="F265">
            <v>5537</v>
          </cell>
          <cell r="G265">
            <v>5853</v>
          </cell>
          <cell r="H265">
            <v>5933</v>
          </cell>
          <cell r="I265">
            <v>6186</v>
          </cell>
          <cell r="J265">
            <v>6342</v>
          </cell>
          <cell r="K265">
            <v>6583</v>
          </cell>
          <cell r="L265">
            <v>7712</v>
          </cell>
          <cell r="M265">
            <v>8360</v>
          </cell>
          <cell r="N265">
            <v>8637</v>
          </cell>
          <cell r="O265">
            <v>9735</v>
          </cell>
          <cell r="P265">
            <v>10424</v>
          </cell>
          <cell r="Q265">
            <v>11599</v>
          </cell>
          <cell r="R265">
            <v>12293</v>
          </cell>
          <cell r="S265">
            <v>13755</v>
          </cell>
        </row>
        <row r="266">
          <cell r="A266" t="str">
            <v>ee Estonia</v>
          </cell>
          <cell r="B266" t="str">
            <v>ee</v>
          </cell>
          <cell r="C266" t="str">
            <v>Estonia</v>
          </cell>
          <cell r="E266">
            <v>460</v>
          </cell>
          <cell r="F266">
            <v>460</v>
          </cell>
          <cell r="G266">
            <v>460</v>
          </cell>
          <cell r="H266">
            <v>449</v>
          </cell>
          <cell r="I266">
            <v>528</v>
          </cell>
          <cell r="J266">
            <v>481</v>
          </cell>
          <cell r="K266">
            <v>585</v>
          </cell>
          <cell r="L266">
            <v>591</v>
          </cell>
          <cell r="M266">
            <v>507</v>
          </cell>
          <cell r="N266">
            <v>508</v>
          </cell>
          <cell r="O266">
            <v>501</v>
          </cell>
          <cell r="P266">
            <v>539</v>
          </cell>
          <cell r="Q266">
            <v>523</v>
          </cell>
          <cell r="R266">
            <v>521</v>
          </cell>
          <cell r="S266">
            <v>607</v>
          </cell>
        </row>
        <row r="267">
          <cell r="A267" t="str">
            <v>gr Greece</v>
          </cell>
          <cell r="B267" t="str">
            <v>gr</v>
          </cell>
          <cell r="C267" t="str">
            <v>Greece</v>
          </cell>
          <cell r="E267">
            <v>1105</v>
          </cell>
          <cell r="F267">
            <v>1230</v>
          </cell>
          <cell r="G267">
            <v>1162</v>
          </cell>
          <cell r="H267">
            <v>1178</v>
          </cell>
          <cell r="I267">
            <v>1204</v>
          </cell>
          <cell r="J267">
            <v>1289</v>
          </cell>
          <cell r="K267">
            <v>1374</v>
          </cell>
          <cell r="L267">
            <v>1340</v>
          </cell>
          <cell r="M267">
            <v>1329</v>
          </cell>
          <cell r="N267">
            <v>1442</v>
          </cell>
          <cell r="O267">
            <v>1403</v>
          </cell>
          <cell r="P267">
            <v>1318</v>
          </cell>
          <cell r="Q267">
            <v>1396</v>
          </cell>
          <cell r="R267">
            <v>1548</v>
          </cell>
          <cell r="S267">
            <v>1560</v>
          </cell>
        </row>
        <row r="268">
          <cell r="A268" t="str">
            <v>es Spain</v>
          </cell>
          <cell r="B268" t="str">
            <v>es</v>
          </cell>
          <cell r="C268" t="str">
            <v>Spain</v>
          </cell>
          <cell r="E268">
            <v>6256</v>
          </cell>
          <cell r="F268">
            <v>6176</v>
          </cell>
          <cell r="G268">
            <v>5146</v>
          </cell>
          <cell r="H268">
            <v>5625</v>
          </cell>
          <cell r="I268">
            <v>5999</v>
          </cell>
          <cell r="J268">
            <v>5602</v>
          </cell>
          <cell r="K268">
            <v>7059</v>
          </cell>
          <cell r="L268">
            <v>6737</v>
          </cell>
          <cell r="M268">
            <v>6943</v>
          </cell>
          <cell r="N268">
            <v>6130</v>
          </cell>
          <cell r="O268">
            <v>7029</v>
          </cell>
          <cell r="P268">
            <v>8320</v>
          </cell>
          <cell r="Q268">
            <v>7108</v>
          </cell>
          <cell r="R268">
            <v>9642</v>
          </cell>
          <cell r="S268">
            <v>8977</v>
          </cell>
        </row>
        <row r="269">
          <cell r="A269" t="str">
            <v>fr France</v>
          </cell>
          <cell r="B269" t="str">
            <v>fr</v>
          </cell>
          <cell r="C269" t="str">
            <v>France</v>
          </cell>
          <cell r="E269">
            <v>15778</v>
          </cell>
          <cell r="F269">
            <v>17987</v>
          </cell>
          <cell r="G269">
            <v>18375</v>
          </cell>
          <cell r="H269">
            <v>17830</v>
          </cell>
          <cell r="I269">
            <v>17773</v>
          </cell>
          <cell r="J269">
            <v>17903</v>
          </cell>
          <cell r="K269">
            <v>17858</v>
          </cell>
          <cell r="L269">
            <v>16841</v>
          </cell>
          <cell r="M269">
            <v>16978</v>
          </cell>
          <cell r="N269">
            <v>17635</v>
          </cell>
          <cell r="O269">
            <v>17563</v>
          </cell>
          <cell r="P269">
            <v>18409</v>
          </cell>
          <cell r="Q269">
            <v>16525</v>
          </cell>
          <cell r="R269">
            <v>17011</v>
          </cell>
          <cell r="S269">
            <v>17304</v>
          </cell>
        </row>
        <row r="270">
          <cell r="A270" t="str">
            <v>ie Ireland</v>
          </cell>
          <cell r="B270" t="str">
            <v>ie</v>
          </cell>
          <cell r="C270" t="str">
            <v>Ireland</v>
          </cell>
          <cell r="E270">
            <v>168</v>
          </cell>
          <cell r="F270">
            <v>173</v>
          </cell>
          <cell r="G270">
            <v>162</v>
          </cell>
          <cell r="H270">
            <v>161</v>
          </cell>
          <cell r="I270">
            <v>184</v>
          </cell>
          <cell r="J270">
            <v>165</v>
          </cell>
          <cell r="K270">
            <v>186</v>
          </cell>
          <cell r="L270">
            <v>198</v>
          </cell>
          <cell r="M270">
            <v>259</v>
          </cell>
          <cell r="N270">
            <v>257</v>
          </cell>
          <cell r="O270">
            <v>258</v>
          </cell>
          <cell r="P270">
            <v>261</v>
          </cell>
          <cell r="Q270">
            <v>288</v>
          </cell>
          <cell r="R270">
            <v>261</v>
          </cell>
          <cell r="S270">
            <v>325</v>
          </cell>
        </row>
        <row r="271">
          <cell r="A271" t="str">
            <v>it Italy</v>
          </cell>
          <cell r="B271" t="str">
            <v>it</v>
          </cell>
          <cell r="C271" t="str">
            <v>Italy</v>
          </cell>
          <cell r="E271">
            <v>6483</v>
          </cell>
          <cell r="F271">
            <v>7519</v>
          </cell>
          <cell r="G271">
            <v>7941</v>
          </cell>
          <cell r="H271">
            <v>7997</v>
          </cell>
          <cell r="I271">
            <v>8276</v>
          </cell>
          <cell r="J271">
            <v>7771</v>
          </cell>
          <cell r="K271">
            <v>8417</v>
          </cell>
          <cell r="L271">
            <v>8732</v>
          </cell>
          <cell r="M271">
            <v>9175</v>
          </cell>
          <cell r="N271">
            <v>9941</v>
          </cell>
          <cell r="O271">
            <v>9034</v>
          </cell>
          <cell r="P271">
            <v>9514</v>
          </cell>
          <cell r="Q271">
            <v>9198</v>
          </cell>
          <cell r="R271">
            <v>10786</v>
          </cell>
          <cell r="S271">
            <v>12528</v>
          </cell>
        </row>
        <row r="272">
          <cell r="A272" t="str">
            <v>cy Cyprus</v>
          </cell>
          <cell r="B272" t="str">
            <v>cy</v>
          </cell>
          <cell r="C272" t="str">
            <v>Cyprus</v>
          </cell>
          <cell r="E272">
            <v>6</v>
          </cell>
          <cell r="F272">
            <v>6</v>
          </cell>
          <cell r="G272">
            <v>5</v>
          </cell>
          <cell r="H272">
            <v>5</v>
          </cell>
          <cell r="I272">
            <v>12</v>
          </cell>
          <cell r="J272">
            <v>42</v>
          </cell>
          <cell r="K272">
            <v>43</v>
          </cell>
          <cell r="L272">
            <v>42</v>
          </cell>
          <cell r="M272">
            <v>43</v>
          </cell>
          <cell r="N272">
            <v>44</v>
          </cell>
          <cell r="O272">
            <v>45</v>
          </cell>
          <cell r="P272">
            <v>44</v>
          </cell>
          <cell r="Q272">
            <v>45</v>
          </cell>
          <cell r="R272">
            <v>42</v>
          </cell>
          <cell r="S272">
            <v>97</v>
          </cell>
        </row>
        <row r="273">
          <cell r="A273" t="str">
            <v>lv Latvia</v>
          </cell>
          <cell r="B273" t="str">
            <v>lv</v>
          </cell>
          <cell r="C273" t="str">
            <v>Latvia</v>
          </cell>
          <cell r="E273">
            <v>1045</v>
          </cell>
          <cell r="F273">
            <v>940</v>
          </cell>
          <cell r="G273">
            <v>699</v>
          </cell>
          <cell r="H273">
            <v>757</v>
          </cell>
          <cell r="I273">
            <v>1176</v>
          </cell>
          <cell r="J273">
            <v>1309</v>
          </cell>
          <cell r="K273">
            <v>1292</v>
          </cell>
          <cell r="L273">
            <v>1403</v>
          </cell>
          <cell r="M273">
            <v>1555</v>
          </cell>
          <cell r="N273">
            <v>1424</v>
          </cell>
          <cell r="O273">
            <v>1354</v>
          </cell>
          <cell r="P273">
            <v>1456</v>
          </cell>
          <cell r="Q273">
            <v>1456</v>
          </cell>
          <cell r="R273">
            <v>1465</v>
          </cell>
          <cell r="S273">
            <v>1649</v>
          </cell>
        </row>
        <row r="274">
          <cell r="A274" t="str">
            <v>lt Lithuania</v>
          </cell>
          <cell r="B274" t="str">
            <v>lt</v>
          </cell>
          <cell r="C274" t="str">
            <v>Lithuania</v>
          </cell>
          <cell r="E274">
            <v>320</v>
          </cell>
          <cell r="F274">
            <v>314</v>
          </cell>
          <cell r="G274">
            <v>312</v>
          </cell>
          <cell r="H274">
            <v>459</v>
          </cell>
          <cell r="I274">
            <v>479</v>
          </cell>
          <cell r="J274">
            <v>493</v>
          </cell>
          <cell r="K274">
            <v>533</v>
          </cell>
          <cell r="L274">
            <v>543</v>
          </cell>
          <cell r="M274">
            <v>606</v>
          </cell>
          <cell r="N274">
            <v>627</v>
          </cell>
          <cell r="O274">
            <v>649</v>
          </cell>
          <cell r="P274">
            <v>682</v>
          </cell>
          <cell r="Q274">
            <v>694</v>
          </cell>
          <cell r="R274">
            <v>705</v>
          </cell>
          <cell r="S274">
            <v>734</v>
          </cell>
        </row>
        <row r="275">
          <cell r="A275" t="str">
            <v>lu Luxembourg (Grand-Duché)</v>
          </cell>
          <cell r="B275" t="str">
            <v>lu</v>
          </cell>
          <cell r="C275" t="str">
            <v>Luxembourg (Grand-Duché)</v>
          </cell>
          <cell r="E275">
            <v>47</v>
          </cell>
          <cell r="F275">
            <v>46</v>
          </cell>
          <cell r="G275">
            <v>48</v>
          </cell>
          <cell r="H275">
            <v>47</v>
          </cell>
          <cell r="I275">
            <v>51</v>
          </cell>
          <cell r="J275">
            <v>47</v>
          </cell>
          <cell r="K275">
            <v>40</v>
          </cell>
          <cell r="L275">
            <v>47</v>
          </cell>
          <cell r="M275">
            <v>50</v>
          </cell>
          <cell r="N275">
            <v>46</v>
          </cell>
          <cell r="O275">
            <v>57</v>
          </cell>
          <cell r="P275">
            <v>50</v>
          </cell>
          <cell r="Q275">
            <v>56</v>
          </cell>
          <cell r="R275">
            <v>60</v>
          </cell>
          <cell r="S275">
            <v>73</v>
          </cell>
        </row>
        <row r="276">
          <cell r="A276" t="str">
            <v>hu Hungary</v>
          </cell>
          <cell r="B276" t="str">
            <v>hu</v>
          </cell>
          <cell r="C276" t="str">
            <v>Hungary</v>
          </cell>
          <cell r="E276">
            <v>523</v>
          </cell>
          <cell r="F276">
            <v>632</v>
          </cell>
          <cell r="G276">
            <v>616</v>
          </cell>
          <cell r="H276">
            <v>578</v>
          </cell>
          <cell r="I276">
            <v>564</v>
          </cell>
          <cell r="J276">
            <v>626</v>
          </cell>
          <cell r="K276">
            <v>506</v>
          </cell>
          <cell r="L276">
            <v>513</v>
          </cell>
          <cell r="M276">
            <v>483</v>
          </cell>
          <cell r="N276">
            <v>485</v>
          </cell>
          <cell r="O276">
            <v>516</v>
          </cell>
          <cell r="P276">
            <v>491</v>
          </cell>
          <cell r="Q276">
            <v>888</v>
          </cell>
          <cell r="R276">
            <v>920</v>
          </cell>
          <cell r="S276">
            <v>965</v>
          </cell>
        </row>
        <row r="277">
          <cell r="A277" t="str">
            <v>nl Netherlands</v>
          </cell>
          <cell r="B277" t="str">
            <v>nl</v>
          </cell>
          <cell r="C277" t="str">
            <v>Netherlands</v>
          </cell>
          <cell r="E277">
            <v>956</v>
          </cell>
          <cell r="F277">
            <v>805</v>
          </cell>
          <cell r="G277">
            <v>816</v>
          </cell>
          <cell r="H277">
            <v>826</v>
          </cell>
          <cell r="I277">
            <v>859</v>
          </cell>
          <cell r="J277">
            <v>899</v>
          </cell>
          <cell r="K277">
            <v>1192</v>
          </cell>
          <cell r="L277">
            <v>1378</v>
          </cell>
          <cell r="M277">
            <v>1454</v>
          </cell>
          <cell r="N277">
            <v>1547</v>
          </cell>
          <cell r="O277">
            <v>1622</v>
          </cell>
          <cell r="P277">
            <v>1610</v>
          </cell>
          <cell r="Q277">
            <v>1744</v>
          </cell>
          <cell r="R277">
            <v>2079</v>
          </cell>
          <cell r="S277">
            <v>2364</v>
          </cell>
        </row>
        <row r="278">
          <cell r="A278" t="str">
            <v>at Austria</v>
          </cell>
          <cell r="B278" t="str">
            <v>at</v>
          </cell>
          <cell r="C278" t="str">
            <v>Austria</v>
          </cell>
          <cell r="E278">
            <v>5046</v>
          </cell>
          <cell r="F278">
            <v>5267</v>
          </cell>
          <cell r="G278">
            <v>5513</v>
          </cell>
          <cell r="H278">
            <v>5777</v>
          </cell>
          <cell r="I278">
            <v>5607</v>
          </cell>
          <cell r="J278">
            <v>5889</v>
          </cell>
          <cell r="K278">
            <v>5847</v>
          </cell>
          <cell r="L278">
            <v>6000</v>
          </cell>
          <cell r="M278">
            <v>5968</v>
          </cell>
          <cell r="N278">
            <v>6418</v>
          </cell>
          <cell r="O278">
            <v>6451</v>
          </cell>
          <cell r="P278">
            <v>6636</v>
          </cell>
          <cell r="Q278">
            <v>6725</v>
          </cell>
          <cell r="R278">
            <v>6350</v>
          </cell>
          <cell r="S278">
            <v>6766</v>
          </cell>
        </row>
        <row r="279">
          <cell r="A279" t="str">
            <v>pl Poland</v>
          </cell>
          <cell r="B279" t="str">
            <v>pl</v>
          </cell>
          <cell r="C279" t="str">
            <v>Poland</v>
          </cell>
          <cell r="E279">
            <v>1597</v>
          </cell>
          <cell r="F279">
            <v>1356</v>
          </cell>
          <cell r="G279">
            <v>1496</v>
          </cell>
          <cell r="H279">
            <v>3926</v>
          </cell>
          <cell r="I279">
            <v>3847</v>
          </cell>
          <cell r="J279">
            <v>3924</v>
          </cell>
          <cell r="K279">
            <v>3869</v>
          </cell>
          <cell r="L279">
            <v>3866</v>
          </cell>
          <cell r="M279">
            <v>3916</v>
          </cell>
          <cell r="N279">
            <v>3753</v>
          </cell>
          <cell r="O279">
            <v>3802</v>
          </cell>
          <cell r="P279">
            <v>4078</v>
          </cell>
          <cell r="Q279">
            <v>4142</v>
          </cell>
          <cell r="R279">
            <v>4156</v>
          </cell>
          <cell r="S279">
            <v>4325</v>
          </cell>
        </row>
        <row r="280">
          <cell r="A280" t="str">
            <v>pt Portugal</v>
          </cell>
          <cell r="B280" t="str">
            <v>pt</v>
          </cell>
          <cell r="C280" t="str">
            <v>Portugal</v>
          </cell>
          <cell r="E280">
            <v>2692</v>
          </cell>
          <cell r="F280">
            <v>2663</v>
          </cell>
          <cell r="G280">
            <v>2211</v>
          </cell>
          <cell r="H280">
            <v>2548</v>
          </cell>
          <cell r="I280">
            <v>2759</v>
          </cell>
          <cell r="J280">
            <v>2602</v>
          </cell>
          <cell r="K280">
            <v>3157</v>
          </cell>
          <cell r="L280">
            <v>3045</v>
          </cell>
          <cell r="M280">
            <v>3036</v>
          </cell>
          <cell r="N280">
            <v>2656</v>
          </cell>
          <cell r="O280">
            <v>3109</v>
          </cell>
          <cell r="P280">
            <v>3895</v>
          </cell>
          <cell r="Q280">
            <v>3643</v>
          </cell>
          <cell r="R280">
            <v>4336</v>
          </cell>
          <cell r="S280">
            <v>3894</v>
          </cell>
        </row>
        <row r="281">
          <cell r="A281" t="str">
            <v>si Slovenia</v>
          </cell>
          <cell r="B281" t="str">
            <v>si</v>
          </cell>
          <cell r="C281" t="str">
            <v>Slovenia</v>
          </cell>
          <cell r="E281">
            <v>254</v>
          </cell>
          <cell r="F281">
            <v>310</v>
          </cell>
          <cell r="G281">
            <v>560</v>
          </cell>
          <cell r="H281">
            <v>524</v>
          </cell>
          <cell r="I281">
            <v>555</v>
          </cell>
          <cell r="J281">
            <v>542</v>
          </cell>
          <cell r="K281">
            <v>602</v>
          </cell>
          <cell r="L281">
            <v>500</v>
          </cell>
          <cell r="M281">
            <v>528</v>
          </cell>
          <cell r="N281">
            <v>554</v>
          </cell>
          <cell r="O281">
            <v>788</v>
          </cell>
          <cell r="P281">
            <v>776</v>
          </cell>
          <cell r="Q281">
            <v>757</v>
          </cell>
          <cell r="R281">
            <v>714</v>
          </cell>
          <cell r="S281">
            <v>822</v>
          </cell>
        </row>
        <row r="282">
          <cell r="A282" t="str">
            <v>sk Slovakia</v>
          </cell>
          <cell r="B282" t="str">
            <v>sk</v>
          </cell>
          <cell r="C282" t="str">
            <v>Slovakia</v>
          </cell>
          <cell r="E282">
            <v>328</v>
          </cell>
          <cell r="F282">
            <v>263</v>
          </cell>
          <cell r="G282">
            <v>284</v>
          </cell>
          <cell r="H282">
            <v>470</v>
          </cell>
          <cell r="I282">
            <v>541</v>
          </cell>
          <cell r="J282">
            <v>504</v>
          </cell>
          <cell r="K282">
            <v>445</v>
          </cell>
          <cell r="L282">
            <v>439</v>
          </cell>
          <cell r="M282">
            <v>442</v>
          </cell>
          <cell r="N282">
            <v>461</v>
          </cell>
          <cell r="O282">
            <v>498</v>
          </cell>
          <cell r="P282">
            <v>758</v>
          </cell>
          <cell r="Q282">
            <v>716</v>
          </cell>
          <cell r="R282">
            <v>626</v>
          </cell>
          <cell r="S282">
            <v>392</v>
          </cell>
        </row>
        <row r="283">
          <cell r="A283" t="str">
            <v>fi Finland</v>
          </cell>
          <cell r="B283" t="str">
            <v>fi</v>
          </cell>
          <cell r="C283" t="str">
            <v>Finland</v>
          </cell>
          <cell r="E283">
            <v>5507</v>
          </cell>
          <cell r="F283">
            <v>5334</v>
          </cell>
          <cell r="G283">
            <v>5400</v>
          </cell>
          <cell r="H283">
            <v>5669</v>
          </cell>
          <cell r="I283">
            <v>5813</v>
          </cell>
          <cell r="J283">
            <v>6144</v>
          </cell>
          <cell r="K283">
            <v>6169</v>
          </cell>
          <cell r="L283">
            <v>6752</v>
          </cell>
          <cell r="M283">
            <v>7257</v>
          </cell>
          <cell r="N283">
            <v>7261</v>
          </cell>
          <cell r="O283">
            <v>7803</v>
          </cell>
          <cell r="P283">
            <v>7574</v>
          </cell>
          <cell r="Q283">
            <v>7809</v>
          </cell>
          <cell r="R283">
            <v>7898</v>
          </cell>
          <cell r="S283">
            <v>8805</v>
          </cell>
        </row>
        <row r="284">
          <cell r="A284" t="str">
            <v>se Sweden</v>
          </cell>
          <cell r="B284" t="str">
            <v>se</v>
          </cell>
          <cell r="C284" t="str">
            <v>Sweden</v>
          </cell>
          <cell r="E284">
            <v>11740</v>
          </cell>
          <cell r="F284">
            <v>11203</v>
          </cell>
          <cell r="G284">
            <v>12383</v>
          </cell>
          <cell r="H284">
            <v>12843</v>
          </cell>
          <cell r="I284">
            <v>11764</v>
          </cell>
          <cell r="J284">
            <v>13147</v>
          </cell>
          <cell r="K284">
            <v>12171</v>
          </cell>
          <cell r="L284">
            <v>13857</v>
          </cell>
          <cell r="M284">
            <v>14282</v>
          </cell>
          <cell r="N284">
            <v>14129</v>
          </cell>
          <cell r="O284">
            <v>15132</v>
          </cell>
          <cell r="P284">
            <v>14813</v>
          </cell>
          <cell r="Q284">
            <v>13936</v>
          </cell>
          <cell r="R284">
            <v>13440</v>
          </cell>
          <cell r="S284">
            <v>14131</v>
          </cell>
        </row>
        <row r="285">
          <cell r="A285" t="str">
            <v>uk United Kingdom</v>
          </cell>
          <cell r="B285" t="str">
            <v>uk</v>
          </cell>
          <cell r="C285" t="str">
            <v>United Kingdom</v>
          </cell>
          <cell r="E285">
            <v>1054</v>
          </cell>
          <cell r="F285">
            <v>1049</v>
          </cell>
          <cell r="G285">
            <v>1412</v>
          </cell>
          <cell r="H285">
            <v>1407</v>
          </cell>
          <cell r="I285">
            <v>1871</v>
          </cell>
          <cell r="J285">
            <v>1950</v>
          </cell>
          <cell r="K285">
            <v>1891</v>
          </cell>
          <cell r="L285">
            <v>2071</v>
          </cell>
          <cell r="M285">
            <v>2296</v>
          </cell>
          <cell r="N285">
            <v>2438</v>
          </cell>
          <cell r="O285">
            <v>2599</v>
          </cell>
          <cell r="P285">
            <v>2594</v>
          </cell>
          <cell r="Q285">
            <v>2864</v>
          </cell>
          <cell r="R285">
            <v>3168</v>
          </cell>
          <cell r="S285">
            <v>3671</v>
          </cell>
        </row>
        <row r="286">
          <cell r="A286" t="str">
            <v>bg Bulgaria</v>
          </cell>
          <cell r="B286" t="str">
            <v>bg</v>
          </cell>
          <cell r="C286" t="str">
            <v>Bulgaria</v>
          </cell>
          <cell r="E286">
            <v>161</v>
          </cell>
          <cell r="F286">
            <v>210</v>
          </cell>
          <cell r="G286">
            <v>340</v>
          </cell>
          <cell r="H286">
            <v>245</v>
          </cell>
          <cell r="I286">
            <v>238</v>
          </cell>
          <cell r="J286">
            <v>363</v>
          </cell>
          <cell r="K286">
            <v>472</v>
          </cell>
          <cell r="L286">
            <v>477</v>
          </cell>
          <cell r="M286">
            <v>677</v>
          </cell>
          <cell r="N286">
            <v>635</v>
          </cell>
          <cell r="O286">
            <v>776</v>
          </cell>
          <cell r="P286">
            <v>692</v>
          </cell>
          <cell r="Q286">
            <v>828</v>
          </cell>
          <cell r="R286">
            <v>942</v>
          </cell>
          <cell r="S286">
            <v>980</v>
          </cell>
        </row>
        <row r="287">
          <cell r="A287" t="str">
            <v>hr Croatia</v>
          </cell>
          <cell r="B287" t="str">
            <v>hr</v>
          </cell>
          <cell r="C287" t="str">
            <v>Croatia</v>
          </cell>
          <cell r="E287">
            <v>864</v>
          </cell>
          <cell r="F287">
            <v>791</v>
          </cell>
          <cell r="G287">
            <v>630</v>
          </cell>
          <cell r="H287">
            <v>617</v>
          </cell>
          <cell r="I287">
            <v>683</v>
          </cell>
          <cell r="J287">
            <v>719</v>
          </cell>
          <cell r="K287">
            <v>1007</v>
          </cell>
          <cell r="L287">
            <v>854</v>
          </cell>
          <cell r="M287">
            <v>845</v>
          </cell>
          <cell r="N287">
            <v>900</v>
          </cell>
          <cell r="O287">
            <v>879</v>
          </cell>
          <cell r="P287">
            <v>855</v>
          </cell>
          <cell r="Q287">
            <v>757</v>
          </cell>
          <cell r="R287">
            <v>800</v>
          </cell>
          <cell r="S287">
            <v>977</v>
          </cell>
        </row>
        <row r="288">
          <cell r="A288" t="str">
            <v>ro Romania</v>
          </cell>
          <cell r="B288" t="str">
            <v>ro</v>
          </cell>
          <cell r="C288" t="str">
            <v>Romania</v>
          </cell>
          <cell r="E288">
            <v>2606</v>
          </cell>
          <cell r="F288">
            <v>2372</v>
          </cell>
          <cell r="G288">
            <v>2152</v>
          </cell>
          <cell r="H288">
            <v>2257</v>
          </cell>
          <cell r="I288">
            <v>2275</v>
          </cell>
          <cell r="J288">
            <v>2797</v>
          </cell>
          <cell r="K288">
            <v>6236</v>
          </cell>
          <cell r="L288">
            <v>4865</v>
          </cell>
          <cell r="M288">
            <v>4640</v>
          </cell>
          <cell r="N288">
            <v>4400</v>
          </cell>
          <cell r="O288">
            <v>4041</v>
          </cell>
          <cell r="P288">
            <v>3423</v>
          </cell>
          <cell r="Q288">
            <v>3749</v>
          </cell>
          <cell r="R288">
            <v>4002</v>
          </cell>
          <cell r="S288">
            <v>4634</v>
          </cell>
        </row>
        <row r="289">
          <cell r="A289" t="str">
            <v>tr Turkey</v>
          </cell>
          <cell r="B289" t="str">
            <v>tr</v>
          </cell>
          <cell r="C289" t="str">
            <v>Turkey</v>
          </cell>
          <cell r="E289">
            <v>9658</v>
          </cell>
          <cell r="F289">
            <v>9637</v>
          </cell>
          <cell r="G289">
            <v>10000</v>
          </cell>
          <cell r="H289">
            <v>10621</v>
          </cell>
          <cell r="I289">
            <v>10381</v>
          </cell>
          <cell r="J289">
            <v>10776</v>
          </cell>
          <cell r="K289">
            <v>11226</v>
          </cell>
          <cell r="L289">
            <v>11228</v>
          </cell>
          <cell r="M289">
            <v>11481</v>
          </cell>
          <cell r="N289">
            <v>10705</v>
          </cell>
          <cell r="O289">
            <v>10149</v>
          </cell>
          <cell r="P289">
            <v>9424</v>
          </cell>
          <cell r="Q289">
            <v>10077</v>
          </cell>
          <cell r="R289">
            <v>10036</v>
          </cell>
          <cell r="S289">
            <v>10783</v>
          </cell>
        </row>
        <row r="290">
          <cell r="A290" t="str">
            <v>is Iceland</v>
          </cell>
          <cell r="B290" t="str">
            <v>is</v>
          </cell>
          <cell r="C290" t="str">
            <v>Iceland</v>
          </cell>
          <cell r="E290">
            <v>1400</v>
          </cell>
          <cell r="F290">
            <v>1359</v>
          </cell>
          <cell r="G290">
            <v>1369</v>
          </cell>
          <cell r="H290">
            <v>1404</v>
          </cell>
          <cell r="I290">
            <v>1369</v>
          </cell>
          <cell r="J290">
            <v>1390</v>
          </cell>
          <cell r="K290">
            <v>1616</v>
          </cell>
          <cell r="L290">
            <v>1682</v>
          </cell>
          <cell r="M290">
            <v>1814</v>
          </cell>
          <cell r="N290">
            <v>2191</v>
          </cell>
          <cell r="O290">
            <v>2306</v>
          </cell>
          <cell r="P290">
            <v>2451</v>
          </cell>
          <cell r="Q290">
            <v>2462</v>
          </cell>
          <cell r="R290">
            <v>2457</v>
          </cell>
          <cell r="S290">
            <v>2519</v>
          </cell>
        </row>
      </sheetData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Documents%20and%20Settings/pollierk/Application%20Data/Microsoft/Excel/EN26_09072010.xls" TargetMode="External"/><Relationship Id="rId2" Type="http://schemas.openxmlformats.org/officeDocument/2006/relationships/hyperlink" Target="../../../../../Documents%20and%20Settings/pollierk/Application%20Data/Microsoft/Excel/EN26_09072010.xls" TargetMode="External"/><Relationship Id="rId1" Type="http://schemas.openxmlformats.org/officeDocument/2006/relationships/hyperlink" Target="../../../../../Documents%20and%20Settings/pollierk/Application%20Data/Microsoft/Excel/EN26_09072010.xls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13" zoomScale="80" zoomScaleNormal="80" workbookViewId="0">
      <selection activeCell="B7" sqref="B7"/>
    </sheetView>
  </sheetViews>
  <sheetFormatPr defaultColWidth="9.140625" defaultRowHeight="12.75" x14ac:dyDescent="0.2"/>
  <cols>
    <col min="1" max="1" width="22.42578125" customWidth="1"/>
    <col min="2" max="2" width="40.28515625" customWidth="1"/>
    <col min="3" max="3" width="35.28515625" customWidth="1"/>
  </cols>
  <sheetData>
    <row r="1" spans="1:10" ht="15" x14ac:dyDescent="0.2">
      <c r="A1" s="242" t="s">
        <v>325</v>
      </c>
      <c r="B1" s="243"/>
      <c r="C1" s="244"/>
      <c r="D1" s="244"/>
      <c r="E1" s="244"/>
      <c r="F1" s="244"/>
      <c r="G1" s="244"/>
      <c r="H1" s="244"/>
      <c r="I1" s="244"/>
      <c r="J1" s="244"/>
    </row>
    <row r="2" spans="1:10" ht="15.75" thickBot="1" x14ac:dyDescent="0.25">
      <c r="A2" s="243"/>
      <c r="B2" s="244"/>
      <c r="C2" s="244"/>
      <c r="I2" s="244"/>
      <c r="J2" s="244"/>
    </row>
    <row r="3" spans="1:10" ht="13.5" thickBot="1" x14ac:dyDescent="0.25">
      <c r="A3" s="245" t="s">
        <v>221</v>
      </c>
      <c r="B3" s="246"/>
      <c r="C3" s="247"/>
      <c r="E3" s="244"/>
      <c r="F3" s="244"/>
      <c r="G3" s="244"/>
      <c r="J3" s="244"/>
    </row>
    <row r="4" spans="1:10" x14ac:dyDescent="0.2">
      <c r="A4" s="248" t="s">
        <v>222</v>
      </c>
      <c r="B4" s="249" t="s">
        <v>259</v>
      </c>
      <c r="C4" s="250"/>
      <c r="E4" s="244"/>
      <c r="F4" s="245" t="s">
        <v>223</v>
      </c>
      <c r="G4" s="246"/>
      <c r="H4" s="251"/>
      <c r="J4" s="244"/>
    </row>
    <row r="5" spans="1:10" x14ac:dyDescent="0.2">
      <c r="A5" s="248" t="s">
        <v>224</v>
      </c>
      <c r="B5" s="249" t="s">
        <v>319</v>
      </c>
      <c r="C5" s="250"/>
      <c r="E5" s="244"/>
      <c r="F5" s="252"/>
      <c r="G5" s="253" t="s">
        <v>225</v>
      </c>
      <c r="H5" s="254"/>
      <c r="J5" s="244"/>
    </row>
    <row r="6" spans="1:10" ht="13.5" thickBot="1" x14ac:dyDescent="0.25">
      <c r="A6" s="248" t="s">
        <v>226</v>
      </c>
      <c r="B6" s="249">
        <v>2012</v>
      </c>
      <c r="C6" s="250"/>
      <c r="E6" s="244"/>
      <c r="F6" s="255"/>
      <c r="G6" s="256" t="s">
        <v>227</v>
      </c>
      <c r="H6" s="257"/>
      <c r="J6" s="244"/>
    </row>
    <row r="7" spans="1:10" x14ac:dyDescent="0.2">
      <c r="A7" s="248" t="s">
        <v>228</v>
      </c>
      <c r="B7" s="249" t="s">
        <v>326</v>
      </c>
      <c r="C7" s="250"/>
      <c r="E7" s="244"/>
      <c r="G7" s="253"/>
      <c r="J7" s="244"/>
    </row>
    <row r="8" spans="1:10" x14ac:dyDescent="0.2">
      <c r="A8" s="258" t="s">
        <v>230</v>
      </c>
      <c r="B8" s="259"/>
      <c r="C8" s="250"/>
    </row>
    <row r="9" spans="1:10" x14ac:dyDescent="0.2">
      <c r="A9" s="258" t="s">
        <v>231</v>
      </c>
      <c r="B9" s="253" t="s">
        <v>232</v>
      </c>
      <c r="C9" s="250"/>
    </row>
    <row r="10" spans="1:10" x14ac:dyDescent="0.2">
      <c r="A10" s="258" t="s">
        <v>233</v>
      </c>
      <c r="B10" s="253" t="s">
        <v>324</v>
      </c>
      <c r="C10" s="250"/>
    </row>
    <row r="11" spans="1:10" x14ac:dyDescent="0.2">
      <c r="A11" s="258" t="s">
        <v>234</v>
      </c>
      <c r="B11" s="259">
        <v>41225</v>
      </c>
      <c r="C11" s="250"/>
    </row>
    <row r="12" spans="1:10" x14ac:dyDescent="0.2">
      <c r="A12" s="248" t="s">
        <v>235</v>
      </c>
      <c r="B12" s="259"/>
      <c r="C12" s="250"/>
    </row>
    <row r="13" spans="1:10" ht="13.5" thickBot="1" x14ac:dyDescent="0.25">
      <c r="A13" s="260" t="s">
        <v>236</v>
      </c>
      <c r="B13" s="256"/>
      <c r="C13" s="261"/>
    </row>
    <row r="14" spans="1:10" x14ac:dyDescent="0.2">
      <c r="A14" s="248"/>
      <c r="B14" s="253"/>
    </row>
    <row r="15" spans="1:10" ht="13.5" thickBot="1" x14ac:dyDescent="0.25">
      <c r="A15" s="262"/>
      <c r="B15" s="253"/>
      <c r="C15" s="253"/>
      <c r="D15" s="244"/>
      <c r="E15" s="244"/>
      <c r="F15" s="244"/>
      <c r="G15" s="244"/>
      <c r="H15" s="244"/>
      <c r="I15" s="244"/>
      <c r="J15" s="244"/>
    </row>
    <row r="16" spans="1:10" ht="13.5" thickBot="1" x14ac:dyDescent="0.25">
      <c r="A16" s="245" t="s">
        <v>237</v>
      </c>
      <c r="B16" s="246"/>
      <c r="C16" s="246"/>
      <c r="D16" s="246"/>
      <c r="E16" s="246"/>
      <c r="F16" s="246"/>
      <c r="G16" s="246"/>
      <c r="H16" s="246"/>
      <c r="I16" s="247"/>
      <c r="J16" s="244"/>
    </row>
    <row r="17" spans="1:10" x14ac:dyDescent="0.2">
      <c r="A17" s="245" t="s">
        <v>238</v>
      </c>
      <c r="B17" s="246"/>
      <c r="C17" s="246"/>
      <c r="D17" s="246"/>
      <c r="E17" s="246"/>
      <c r="F17" s="246"/>
      <c r="G17" s="246"/>
      <c r="H17" s="246"/>
      <c r="I17" s="247"/>
      <c r="J17" s="244"/>
    </row>
    <row r="18" spans="1:10" x14ac:dyDescent="0.2">
      <c r="A18" s="263"/>
      <c r="B18" s="253"/>
      <c r="C18" s="253"/>
      <c r="D18" s="253"/>
      <c r="E18" s="253"/>
      <c r="F18" s="253"/>
      <c r="G18" s="253"/>
      <c r="H18" s="253"/>
      <c r="I18" s="264"/>
      <c r="J18" s="244"/>
    </row>
    <row r="19" spans="1:10" x14ac:dyDescent="0.2">
      <c r="A19" s="263" t="s">
        <v>239</v>
      </c>
      <c r="B19" s="262" t="s">
        <v>240</v>
      </c>
      <c r="C19" s="262" t="s">
        <v>241</v>
      </c>
      <c r="D19" s="253"/>
      <c r="E19" s="253"/>
      <c r="F19" s="253"/>
      <c r="G19" s="253"/>
      <c r="H19" s="253"/>
      <c r="I19" s="264"/>
      <c r="J19" s="244"/>
    </row>
    <row r="20" spans="1:10" x14ac:dyDescent="0.2">
      <c r="A20" s="248" t="s">
        <v>242</v>
      </c>
      <c r="B20" s="265">
        <v>41105</v>
      </c>
      <c r="C20" s="262"/>
      <c r="D20" s="253"/>
      <c r="E20" s="253"/>
      <c r="F20" s="253"/>
      <c r="G20" s="253"/>
      <c r="H20" s="253"/>
      <c r="I20" s="264"/>
      <c r="J20" s="244"/>
    </row>
    <row r="21" spans="1:10" x14ac:dyDescent="0.2">
      <c r="A21" s="248" t="s">
        <v>229</v>
      </c>
      <c r="B21" s="266">
        <v>41197</v>
      </c>
      <c r="C21" s="253" t="s">
        <v>323</v>
      </c>
      <c r="D21" s="253"/>
      <c r="E21" s="253"/>
      <c r="F21" s="253"/>
      <c r="G21" s="253"/>
      <c r="H21" s="253"/>
      <c r="I21" s="264"/>
      <c r="J21" s="244"/>
    </row>
    <row r="22" spans="1:10" x14ac:dyDescent="0.2">
      <c r="A22" s="248" t="s">
        <v>243</v>
      </c>
      <c r="B22" s="259"/>
      <c r="C22" s="253"/>
      <c r="D22" s="253"/>
      <c r="E22" s="253"/>
      <c r="F22" s="253"/>
      <c r="G22" s="253"/>
      <c r="H22" s="253"/>
      <c r="I22" s="264"/>
      <c r="J22" s="244"/>
    </row>
    <row r="23" spans="1:10" ht="13.5" thickBot="1" x14ac:dyDescent="0.25">
      <c r="A23" s="248" t="s">
        <v>244</v>
      </c>
      <c r="B23" s="267"/>
      <c r="C23" s="256"/>
      <c r="D23" s="256"/>
      <c r="E23" s="256"/>
      <c r="F23" s="256"/>
      <c r="G23" s="256"/>
      <c r="H23" s="256"/>
      <c r="I23" s="268"/>
      <c r="J23" s="244"/>
    </row>
    <row r="24" spans="1:10" x14ac:dyDescent="0.2">
      <c r="A24" s="245" t="s">
        <v>245</v>
      </c>
      <c r="B24" s="246"/>
      <c r="C24" s="246"/>
      <c r="D24" s="246"/>
      <c r="E24" s="246"/>
      <c r="F24" s="246"/>
      <c r="G24" s="246"/>
      <c r="H24" s="246"/>
      <c r="I24" s="247"/>
      <c r="J24" s="244"/>
    </row>
    <row r="25" spans="1:10" x14ac:dyDescent="0.2">
      <c r="A25" s="263"/>
      <c r="B25" s="253"/>
      <c r="C25" s="253"/>
      <c r="D25" s="253"/>
      <c r="E25" s="253"/>
      <c r="F25" s="253"/>
      <c r="G25" s="253"/>
      <c r="H25" s="253"/>
      <c r="I25" s="264"/>
      <c r="J25" s="244"/>
    </row>
    <row r="26" spans="1:10" x14ac:dyDescent="0.2">
      <c r="A26" s="263" t="s">
        <v>246</v>
      </c>
      <c r="B26" s="269" t="s">
        <v>247</v>
      </c>
      <c r="C26" s="269" t="s">
        <v>248</v>
      </c>
      <c r="D26" s="262" t="s">
        <v>241</v>
      </c>
      <c r="E26" s="269" t="s">
        <v>249</v>
      </c>
      <c r="F26" s="269" t="s">
        <v>248</v>
      </c>
      <c r="G26" s="262" t="s">
        <v>241</v>
      </c>
      <c r="H26" s="262" t="s">
        <v>250</v>
      </c>
      <c r="I26" s="264"/>
      <c r="J26" s="244"/>
    </row>
    <row r="27" spans="1:10" x14ac:dyDescent="0.2">
      <c r="A27" s="270" t="s">
        <v>251</v>
      </c>
      <c r="B27" s="253"/>
      <c r="C27" s="253"/>
      <c r="D27" s="253"/>
      <c r="E27" s="253"/>
      <c r="F27" s="253"/>
      <c r="G27" s="253"/>
      <c r="H27" s="253"/>
      <c r="I27" s="264"/>
      <c r="J27" s="244"/>
    </row>
    <row r="28" spans="1:10" ht="39.75" customHeight="1" x14ac:dyDescent="0.2">
      <c r="A28" s="270"/>
      <c r="B28" s="271"/>
      <c r="C28" s="253"/>
      <c r="D28" s="253"/>
      <c r="E28" s="253"/>
      <c r="F28" s="253"/>
      <c r="G28" s="253"/>
      <c r="H28" s="253"/>
      <c r="I28" s="264"/>
      <c r="J28" s="244"/>
    </row>
    <row r="29" spans="1:10" x14ac:dyDescent="0.2">
      <c r="A29" s="270"/>
      <c r="B29" s="253"/>
      <c r="C29" s="272"/>
      <c r="D29" s="273"/>
      <c r="E29" s="253"/>
      <c r="F29" s="272"/>
      <c r="G29" s="273"/>
      <c r="H29" s="253"/>
      <c r="I29" s="264"/>
      <c r="J29" s="274"/>
    </row>
    <row r="30" spans="1:10" x14ac:dyDescent="0.2">
      <c r="A30" s="270"/>
      <c r="B30" s="253"/>
      <c r="C30" s="272"/>
      <c r="D30" s="273"/>
      <c r="E30" s="253"/>
      <c r="F30" s="272"/>
      <c r="G30" s="273"/>
      <c r="H30" s="253"/>
      <c r="I30" s="275"/>
      <c r="J30" s="276"/>
    </row>
    <row r="31" spans="1:10" x14ac:dyDescent="0.2">
      <c r="A31" s="248"/>
      <c r="B31" s="253"/>
      <c r="C31" s="272"/>
      <c r="D31" s="273"/>
      <c r="E31" s="253"/>
      <c r="F31" s="272"/>
      <c r="G31" s="273"/>
      <c r="H31" s="253"/>
      <c r="I31" s="275"/>
      <c r="J31" s="244"/>
    </row>
    <row r="32" spans="1:10" x14ac:dyDescent="0.2">
      <c r="A32" s="248"/>
      <c r="B32" s="253"/>
      <c r="C32" s="272"/>
      <c r="D32" s="273"/>
      <c r="E32" s="253"/>
      <c r="F32" s="272"/>
      <c r="G32" s="273"/>
      <c r="H32" s="253"/>
      <c r="I32" s="275"/>
      <c r="J32" s="244"/>
    </row>
    <row r="33" spans="1:10" x14ac:dyDescent="0.2">
      <c r="A33" s="248"/>
      <c r="B33" s="253"/>
      <c r="C33" s="272"/>
      <c r="D33" s="273"/>
      <c r="E33" s="253"/>
      <c r="F33" s="272"/>
      <c r="G33" s="273"/>
      <c r="H33" s="253"/>
      <c r="I33" s="275"/>
      <c r="J33" s="244"/>
    </row>
    <row r="34" spans="1:10" x14ac:dyDescent="0.2">
      <c r="A34" s="263"/>
      <c r="B34" s="262"/>
      <c r="C34" s="269"/>
      <c r="D34" s="269"/>
      <c r="E34" s="262"/>
      <c r="F34" s="262"/>
      <c r="G34" s="253"/>
      <c r="H34" s="253"/>
      <c r="I34" s="277"/>
      <c r="J34" s="244"/>
    </row>
    <row r="35" spans="1:10" x14ac:dyDescent="0.2">
      <c r="A35" s="263"/>
      <c r="B35" s="253"/>
      <c r="C35" s="278"/>
      <c r="D35" s="273"/>
      <c r="E35" s="253"/>
      <c r="F35" s="253"/>
      <c r="G35" s="253"/>
      <c r="H35" s="253"/>
      <c r="I35" s="275"/>
      <c r="J35" s="244"/>
    </row>
    <row r="36" spans="1:10" x14ac:dyDescent="0.2">
      <c r="A36" s="263"/>
      <c r="B36" s="253"/>
      <c r="C36" s="278"/>
      <c r="D36" s="273"/>
      <c r="E36" s="253"/>
      <c r="F36" s="253"/>
      <c r="G36" s="253"/>
      <c r="H36" s="253"/>
      <c r="I36" s="275"/>
      <c r="J36" s="244"/>
    </row>
    <row r="37" spans="1:10" x14ac:dyDescent="0.2">
      <c r="A37" s="263"/>
      <c r="B37" s="253"/>
      <c r="C37" s="278"/>
      <c r="D37" s="273"/>
      <c r="E37" s="253"/>
      <c r="F37" s="253"/>
      <c r="G37" s="253"/>
      <c r="H37" s="253"/>
      <c r="I37" s="275"/>
      <c r="J37" s="244"/>
    </row>
    <row r="38" spans="1:10" x14ac:dyDescent="0.2">
      <c r="A38" s="248"/>
      <c r="B38" s="253"/>
      <c r="C38" s="253"/>
      <c r="D38" s="253"/>
      <c r="E38" s="253"/>
      <c r="F38" s="253"/>
      <c r="G38" s="253"/>
      <c r="H38" s="253"/>
      <c r="I38" s="264"/>
      <c r="J38" s="244"/>
    </row>
    <row r="39" spans="1:10" x14ac:dyDescent="0.2">
      <c r="A39" s="263"/>
      <c r="B39" s="253"/>
      <c r="C39" s="253"/>
      <c r="D39" s="253"/>
      <c r="E39" s="253"/>
      <c r="F39" s="253"/>
      <c r="G39" s="253"/>
      <c r="H39" s="253"/>
      <c r="I39" s="264"/>
      <c r="J39" s="244"/>
    </row>
    <row r="40" spans="1:10" x14ac:dyDescent="0.2">
      <c r="A40" s="248"/>
      <c r="B40" s="253"/>
      <c r="C40" s="253"/>
      <c r="D40" s="279"/>
      <c r="E40" s="253"/>
      <c r="F40" s="253"/>
      <c r="G40" s="253"/>
      <c r="H40" s="253"/>
      <c r="I40" s="264"/>
      <c r="J40" s="244"/>
    </row>
    <row r="41" spans="1:10" ht="13.5" thickBot="1" x14ac:dyDescent="0.25">
      <c r="A41" s="280"/>
      <c r="B41" s="256"/>
      <c r="C41" s="256"/>
      <c r="D41" s="256"/>
      <c r="E41" s="256"/>
      <c r="F41" s="256"/>
      <c r="G41" s="256"/>
      <c r="H41" s="256"/>
      <c r="I41" s="268"/>
      <c r="J41" s="244"/>
    </row>
    <row r="42" spans="1:10" x14ac:dyDescent="0.2">
      <c r="A42" s="245" t="s">
        <v>252</v>
      </c>
      <c r="B42" s="281"/>
      <c r="C42" s="281"/>
      <c r="D42" s="246"/>
      <c r="E42" s="246"/>
      <c r="F42" s="246"/>
      <c r="G42" s="282"/>
      <c r="H42" s="283"/>
      <c r="I42" s="247"/>
      <c r="J42" s="244"/>
    </row>
    <row r="43" spans="1:10" x14ac:dyDescent="0.2">
      <c r="A43" s="284"/>
      <c r="B43" s="285"/>
      <c r="C43" s="286"/>
      <c r="D43" s="253"/>
      <c r="E43" s="253"/>
      <c r="F43" s="253"/>
      <c r="G43" s="272"/>
      <c r="H43" s="273"/>
      <c r="I43" s="264"/>
      <c r="J43" s="244"/>
    </row>
    <row r="44" spans="1:10" x14ac:dyDescent="0.2">
      <c r="A44" s="287" t="s">
        <v>253</v>
      </c>
      <c r="B44" s="288" t="s">
        <v>254</v>
      </c>
      <c r="C44" s="289" t="s">
        <v>255</v>
      </c>
      <c r="D44" s="253"/>
      <c r="E44" s="253"/>
      <c r="F44" s="253"/>
      <c r="G44" s="272"/>
      <c r="H44" s="273"/>
      <c r="I44" s="264"/>
      <c r="J44" s="244"/>
    </row>
    <row r="45" spans="1:10" x14ac:dyDescent="0.2">
      <c r="A45" s="290" t="s">
        <v>100</v>
      </c>
      <c r="B45" s="291" t="s">
        <v>256</v>
      </c>
      <c r="C45" s="292">
        <v>40752</v>
      </c>
      <c r="D45" s="293"/>
      <c r="E45" s="253"/>
      <c r="F45" s="253"/>
      <c r="G45" s="272"/>
      <c r="H45" s="273"/>
      <c r="I45" s="264"/>
      <c r="J45" s="244"/>
    </row>
    <row r="46" spans="1:10" x14ac:dyDescent="0.2">
      <c r="A46" s="290" t="s">
        <v>257</v>
      </c>
      <c r="B46" s="291" t="s">
        <v>258</v>
      </c>
      <c r="C46" s="292">
        <v>40779</v>
      </c>
      <c r="D46" s="293"/>
      <c r="E46" s="253"/>
      <c r="F46" s="253"/>
      <c r="G46" s="272"/>
      <c r="H46" s="273"/>
      <c r="I46" s="264"/>
      <c r="J46" s="244"/>
    </row>
    <row r="47" spans="1:10" x14ac:dyDescent="0.2">
      <c r="A47" s="294"/>
      <c r="B47" s="295"/>
      <c r="C47" s="253"/>
      <c r="D47" s="253"/>
      <c r="E47" s="253"/>
      <c r="F47" s="253"/>
      <c r="G47" s="272"/>
      <c r="H47" s="273"/>
      <c r="I47" s="264"/>
      <c r="J47" s="244"/>
    </row>
    <row r="48" spans="1:10" x14ac:dyDescent="0.2">
      <c r="A48" s="296"/>
      <c r="B48" s="295"/>
      <c r="C48" s="253"/>
      <c r="D48" s="253"/>
      <c r="E48" s="253"/>
      <c r="F48" s="253"/>
      <c r="G48" s="272"/>
      <c r="H48" s="273"/>
      <c r="I48" s="264"/>
      <c r="J48" s="244"/>
    </row>
    <row r="49" spans="1:10" ht="13.5" thickBot="1" x14ac:dyDescent="0.25">
      <c r="A49" s="297"/>
      <c r="B49" s="298"/>
      <c r="C49" s="256"/>
      <c r="D49" s="256"/>
      <c r="E49" s="256"/>
      <c r="F49" s="256"/>
      <c r="G49" s="299"/>
      <c r="H49" s="300"/>
      <c r="I49" s="268"/>
      <c r="J49" s="244"/>
    </row>
    <row r="50" spans="1:10" x14ac:dyDescent="0.2">
      <c r="A50" s="301"/>
      <c r="B50" s="253"/>
      <c r="C50" s="253"/>
      <c r="D50" s="244"/>
      <c r="E50" s="244"/>
      <c r="F50" s="244"/>
      <c r="G50" s="302"/>
      <c r="H50" s="303"/>
      <c r="I50" s="244"/>
      <c r="J50" s="244"/>
    </row>
  </sheetData>
  <conditionalFormatting sqref="B7">
    <cfRule type="expression" dxfId="1" priority="2" stopIfTrue="1">
      <formula>B13="please fill in reasons for changes now"</formula>
    </cfRule>
  </conditionalFormatting>
  <conditionalFormatting sqref="B13">
    <cfRule type="cellIs" dxfId="0" priority="1" stopIfTrue="1" operator="equal">
      <formula>"PLEASE FILL IN REASONS FOR CHANGES NOW"</formula>
    </cfRule>
  </conditionalFormatting>
  <dataValidations count="1">
    <dataValidation type="list" errorStyle="information" allowBlank="1" showInputMessage="1" showErrorMessage="1" error="The data you entered is not in the pick list" prompt="What is the status of this spreadsheet ?" sqref="B7">
      <formula1>"draft1, draft2, draft3, final"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0"/>
  <sheetViews>
    <sheetView topLeftCell="A139" zoomScale="80" zoomScaleNormal="80" workbookViewId="0">
      <pane xSplit="8715" topLeftCell="S1" activePane="topRight"/>
      <selection activeCell="A84" sqref="A84:XFD84"/>
      <selection pane="topRight" activeCell="AC161" sqref="AC161"/>
    </sheetView>
  </sheetViews>
  <sheetFormatPr defaultColWidth="11.42578125" defaultRowHeight="12.75" x14ac:dyDescent="0.2"/>
  <cols>
    <col min="1" max="1" width="12.85546875" customWidth="1"/>
    <col min="2" max="2" width="9.7109375" customWidth="1"/>
    <col min="3" max="20" width="8.5703125" customWidth="1"/>
    <col min="21" max="21" width="10.42578125" customWidth="1"/>
    <col min="22" max="22" width="10.7109375" customWidth="1"/>
  </cols>
  <sheetData>
    <row r="1" spans="1:25" ht="21" x14ac:dyDescent="0.35">
      <c r="A1" s="67" t="s">
        <v>90</v>
      </c>
    </row>
    <row r="2" spans="1:25" ht="13.5" thickBot="1" x14ac:dyDescent="0.25"/>
    <row r="3" spans="1:25" ht="18.75" thickTop="1" x14ac:dyDescent="0.25">
      <c r="A3" s="68" t="s">
        <v>91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5" ht="13.5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5" ht="13.5" thickTop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5" x14ac:dyDescent="0.2">
      <c r="A6" s="176" t="s">
        <v>92</v>
      </c>
      <c r="B6" s="332">
        <v>41053.548657407409</v>
      </c>
      <c r="C6" s="17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5" ht="13.5" thickBot="1" x14ac:dyDescent="0.25">
      <c r="A7" s="176" t="s">
        <v>93</v>
      </c>
      <c r="B7" s="332">
        <v>41092.626833078706</v>
      </c>
      <c r="C7" s="17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25" ht="13.5" thickTop="1" x14ac:dyDescent="0.2">
      <c r="A8" s="69" t="s">
        <v>94</v>
      </c>
      <c r="B8" s="6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25" ht="13.5" thickBot="1" x14ac:dyDescent="0.25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5" ht="13.5" thickTop="1" x14ac:dyDescent="0.2">
      <c r="A10" s="8"/>
      <c r="B10" s="9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5" x14ac:dyDescent="0.2">
      <c r="A11" s="4"/>
      <c r="B11" s="10" t="s">
        <v>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25" x14ac:dyDescent="0.2">
      <c r="A12" s="4"/>
      <c r="B12" s="10" t="s">
        <v>2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25" x14ac:dyDescent="0.2">
      <c r="A13" s="504"/>
      <c r="B13" s="505"/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</row>
    <row r="14" spans="1:25" ht="12" customHeight="1" x14ac:dyDescent="0.2">
      <c r="A14" s="13" t="s">
        <v>3</v>
      </c>
      <c r="B14" s="177" t="s">
        <v>56</v>
      </c>
      <c r="C14" s="177" t="s">
        <v>57</v>
      </c>
      <c r="D14" s="177" t="s">
        <v>58</v>
      </c>
      <c r="E14" s="177" t="s">
        <v>59</v>
      </c>
      <c r="F14" s="177" t="s">
        <v>60</v>
      </c>
      <c r="G14" s="177" t="s">
        <v>61</v>
      </c>
      <c r="H14" s="177" t="s">
        <v>62</v>
      </c>
      <c r="I14" s="177" t="s">
        <v>63</v>
      </c>
      <c r="J14" s="177" t="s">
        <v>64</v>
      </c>
      <c r="K14" s="177" t="s">
        <v>65</v>
      </c>
      <c r="L14" s="177" t="s">
        <v>66</v>
      </c>
      <c r="M14" s="177" t="s">
        <v>67</v>
      </c>
      <c r="N14" s="177" t="s">
        <v>68</v>
      </c>
      <c r="O14" s="177" t="s">
        <v>69</v>
      </c>
      <c r="P14" s="177" t="s">
        <v>70</v>
      </c>
      <c r="Q14" s="177" t="s">
        <v>71</v>
      </c>
      <c r="R14" s="177" t="s">
        <v>87</v>
      </c>
      <c r="S14" s="177" t="s">
        <v>95</v>
      </c>
      <c r="T14" s="177" t="s">
        <v>96</v>
      </c>
      <c r="U14" s="177" t="s">
        <v>197</v>
      </c>
      <c r="V14" s="177" t="s">
        <v>271</v>
      </c>
      <c r="X14" s="336" t="s">
        <v>272</v>
      </c>
      <c r="Y14" s="336" t="s">
        <v>273</v>
      </c>
    </row>
    <row r="15" spans="1:25" ht="12" customHeight="1" x14ac:dyDescent="0.2">
      <c r="A15" s="15" t="s">
        <v>4</v>
      </c>
    </row>
    <row r="16" spans="1:25" ht="12" customHeight="1" thickBot="1" x14ac:dyDescent="0.25">
      <c r="A16" s="71" t="s">
        <v>78</v>
      </c>
      <c r="B16" s="335">
        <v>1665287</v>
      </c>
      <c r="C16" s="335">
        <v>1667420</v>
      </c>
      <c r="D16" s="335">
        <v>1631947</v>
      </c>
      <c r="E16" s="335">
        <v>1631199</v>
      </c>
      <c r="F16" s="335">
        <v>1626566</v>
      </c>
      <c r="G16" s="335">
        <v>1668106</v>
      </c>
      <c r="H16" s="335">
        <v>1725275</v>
      </c>
      <c r="I16" s="335">
        <v>1709869</v>
      </c>
      <c r="J16" s="335">
        <v>1721983</v>
      </c>
      <c r="K16" s="335">
        <v>1710535</v>
      </c>
      <c r="L16" s="335">
        <v>1724906</v>
      </c>
      <c r="M16" s="335">
        <v>1763479</v>
      </c>
      <c r="N16" s="335">
        <v>1758250</v>
      </c>
      <c r="O16" s="335">
        <v>1799209</v>
      </c>
      <c r="P16" s="335">
        <v>1820371</v>
      </c>
      <c r="Q16" s="335">
        <v>1824343</v>
      </c>
      <c r="R16" s="335">
        <v>1825703</v>
      </c>
      <c r="S16" s="335">
        <v>1808886</v>
      </c>
      <c r="T16" s="335">
        <v>1800315</v>
      </c>
      <c r="U16" s="335">
        <v>1703369</v>
      </c>
      <c r="V16" s="335">
        <v>1759015</v>
      </c>
      <c r="W16" s="165"/>
      <c r="X16" s="26">
        <f>((V16/B16)^(1/20))-1</f>
        <v>2.7415768842709021E-3</v>
      </c>
      <c r="Y16" s="26">
        <f>((V16/Q16)^(1/5))-1</f>
        <v>-7.2666550430781074E-3</v>
      </c>
    </row>
    <row r="17" spans="1:23" ht="12" customHeight="1" thickTop="1" thickBot="1" x14ac:dyDescent="0.25">
      <c r="A17" s="17" t="s">
        <v>5</v>
      </c>
      <c r="B17" s="335">
        <v>48788</v>
      </c>
      <c r="C17" s="335">
        <v>50871</v>
      </c>
      <c r="D17" s="335">
        <v>51434</v>
      </c>
      <c r="E17" s="335">
        <v>50110</v>
      </c>
      <c r="F17" s="335">
        <v>53129</v>
      </c>
      <c r="G17" s="335">
        <v>54137</v>
      </c>
      <c r="H17" s="335">
        <v>57071</v>
      </c>
      <c r="I17" s="335">
        <v>57336</v>
      </c>
      <c r="J17" s="335">
        <v>58514</v>
      </c>
      <c r="K17" s="335">
        <v>58961</v>
      </c>
      <c r="L17" s="335">
        <v>59212</v>
      </c>
      <c r="M17" s="335">
        <v>58647</v>
      </c>
      <c r="N17" s="335">
        <v>56391</v>
      </c>
      <c r="O17" s="335">
        <v>59599</v>
      </c>
      <c r="P17" s="335">
        <v>59163</v>
      </c>
      <c r="Q17" s="335">
        <v>58981</v>
      </c>
      <c r="R17" s="335">
        <v>58353</v>
      </c>
      <c r="S17" s="335">
        <v>57003</v>
      </c>
      <c r="T17" s="335">
        <v>59625</v>
      </c>
      <c r="U17" s="335">
        <v>58109</v>
      </c>
      <c r="V17" s="335">
        <v>61503</v>
      </c>
      <c r="W17" s="27"/>
    </row>
    <row r="18" spans="1:23" ht="12" customHeight="1" thickTop="1" thickBot="1" x14ac:dyDescent="0.25">
      <c r="A18" s="17" t="s">
        <v>6</v>
      </c>
      <c r="B18" s="335">
        <v>28210</v>
      </c>
      <c r="C18" s="335">
        <v>22232</v>
      </c>
      <c r="D18" s="335">
        <v>20770</v>
      </c>
      <c r="E18" s="335">
        <v>22254</v>
      </c>
      <c r="F18" s="335">
        <v>21514</v>
      </c>
      <c r="G18" s="335">
        <v>23410</v>
      </c>
      <c r="H18" s="335">
        <v>23180</v>
      </c>
      <c r="I18" s="335">
        <v>20927</v>
      </c>
      <c r="J18" s="335">
        <v>20200</v>
      </c>
      <c r="K18" s="335">
        <v>18293</v>
      </c>
      <c r="L18" s="335">
        <v>18707</v>
      </c>
      <c r="M18" s="335">
        <v>19450</v>
      </c>
      <c r="N18" s="335">
        <v>19064</v>
      </c>
      <c r="O18" s="335">
        <v>19470</v>
      </c>
      <c r="P18" s="335">
        <v>19040</v>
      </c>
      <c r="Q18" s="335">
        <v>20077</v>
      </c>
      <c r="R18" s="335">
        <v>20642</v>
      </c>
      <c r="S18" s="335">
        <v>20311</v>
      </c>
      <c r="T18" s="335">
        <v>20085</v>
      </c>
      <c r="U18" s="335">
        <v>17570</v>
      </c>
      <c r="V18" s="335">
        <v>17831</v>
      </c>
      <c r="W18" s="27"/>
    </row>
    <row r="19" spans="1:23" ht="12" customHeight="1" thickTop="1" thickBot="1" x14ac:dyDescent="0.25">
      <c r="A19" s="17" t="s">
        <v>7</v>
      </c>
      <c r="B19" s="335">
        <v>49880</v>
      </c>
      <c r="C19" s="335">
        <v>45104</v>
      </c>
      <c r="D19" s="335">
        <v>43779</v>
      </c>
      <c r="E19" s="335">
        <v>42465</v>
      </c>
      <c r="F19" s="335">
        <v>41109</v>
      </c>
      <c r="G19" s="335">
        <v>41698</v>
      </c>
      <c r="H19" s="335">
        <v>42984</v>
      </c>
      <c r="I19" s="335">
        <v>43258</v>
      </c>
      <c r="J19" s="335">
        <v>41875</v>
      </c>
      <c r="K19" s="335">
        <v>39228</v>
      </c>
      <c r="L19" s="335">
        <v>41267</v>
      </c>
      <c r="M19" s="335">
        <v>42341</v>
      </c>
      <c r="N19" s="335">
        <v>42745</v>
      </c>
      <c r="O19" s="335">
        <v>44656</v>
      </c>
      <c r="P19" s="335">
        <v>45777</v>
      </c>
      <c r="Q19" s="335">
        <v>45276</v>
      </c>
      <c r="R19" s="335">
        <v>46322</v>
      </c>
      <c r="S19" s="335">
        <v>46284</v>
      </c>
      <c r="T19" s="335">
        <v>45264</v>
      </c>
      <c r="U19" s="335">
        <v>42341</v>
      </c>
      <c r="V19" s="335">
        <v>44771</v>
      </c>
      <c r="W19" s="27"/>
    </row>
    <row r="20" spans="1:23" ht="12" customHeight="1" thickTop="1" thickBot="1" x14ac:dyDescent="0.25">
      <c r="A20" s="17" t="s">
        <v>8</v>
      </c>
      <c r="B20" s="335">
        <v>17991</v>
      </c>
      <c r="C20" s="335">
        <v>19857</v>
      </c>
      <c r="D20" s="335">
        <v>19031</v>
      </c>
      <c r="E20" s="335">
        <v>19506</v>
      </c>
      <c r="F20" s="335">
        <v>20225</v>
      </c>
      <c r="G20" s="335">
        <v>20279</v>
      </c>
      <c r="H20" s="335">
        <v>23066</v>
      </c>
      <c r="I20" s="335">
        <v>21470</v>
      </c>
      <c r="J20" s="335">
        <v>21097</v>
      </c>
      <c r="K20" s="335">
        <v>20332</v>
      </c>
      <c r="L20" s="335">
        <v>19795</v>
      </c>
      <c r="M20" s="335">
        <v>20349</v>
      </c>
      <c r="N20" s="335">
        <v>19962</v>
      </c>
      <c r="O20" s="335">
        <v>20847</v>
      </c>
      <c r="P20" s="335">
        <v>20262</v>
      </c>
      <c r="Q20" s="335">
        <v>19769</v>
      </c>
      <c r="R20" s="335">
        <v>21138</v>
      </c>
      <c r="S20" s="335">
        <v>20669</v>
      </c>
      <c r="T20" s="335">
        <v>19339</v>
      </c>
      <c r="U20" s="335">
        <v>19709</v>
      </c>
      <c r="V20" s="335">
        <v>19321</v>
      </c>
      <c r="W20" s="27"/>
    </row>
    <row r="21" spans="1:23" ht="12" customHeight="1" thickTop="1" thickBot="1" x14ac:dyDescent="0.25">
      <c r="A21" s="17" t="s">
        <v>9</v>
      </c>
      <c r="B21" s="335">
        <v>356713</v>
      </c>
      <c r="C21" s="335">
        <v>348842</v>
      </c>
      <c r="D21" s="335">
        <v>342582</v>
      </c>
      <c r="E21" s="335">
        <v>339629</v>
      </c>
      <c r="F21" s="335">
        <v>338466</v>
      </c>
      <c r="G21" s="335">
        <v>342171</v>
      </c>
      <c r="H21" s="335">
        <v>353566</v>
      </c>
      <c r="I21" s="335">
        <v>350750</v>
      </c>
      <c r="J21" s="335">
        <v>348811</v>
      </c>
      <c r="K21" s="335">
        <v>341539</v>
      </c>
      <c r="L21" s="335">
        <v>343622</v>
      </c>
      <c r="M21" s="335">
        <v>353333</v>
      </c>
      <c r="N21" s="335">
        <v>345440</v>
      </c>
      <c r="O21" s="335">
        <v>348452</v>
      </c>
      <c r="P21" s="335">
        <v>350111</v>
      </c>
      <c r="Q21" s="335">
        <v>345995</v>
      </c>
      <c r="R21" s="335">
        <v>348905</v>
      </c>
      <c r="S21" s="335">
        <v>339793</v>
      </c>
      <c r="T21" s="335">
        <v>342868</v>
      </c>
      <c r="U21" s="335">
        <v>326446</v>
      </c>
      <c r="V21" s="335">
        <v>336095</v>
      </c>
      <c r="W21" s="27"/>
    </row>
    <row r="22" spans="1:23" ht="12" customHeight="1" thickTop="1" thickBot="1" x14ac:dyDescent="0.25">
      <c r="A22" s="17" t="s">
        <v>10</v>
      </c>
      <c r="B22" s="335">
        <v>10163</v>
      </c>
      <c r="C22" s="335">
        <v>9337</v>
      </c>
      <c r="D22" s="335">
        <v>6868</v>
      </c>
      <c r="E22" s="335">
        <v>5493</v>
      </c>
      <c r="F22" s="335">
        <v>5671</v>
      </c>
      <c r="G22" s="335">
        <v>5345</v>
      </c>
      <c r="H22" s="335">
        <v>5854</v>
      </c>
      <c r="I22" s="335">
        <v>5781</v>
      </c>
      <c r="J22" s="335">
        <v>5346</v>
      </c>
      <c r="K22" s="335">
        <v>4990</v>
      </c>
      <c r="L22" s="335">
        <v>4965</v>
      </c>
      <c r="M22" s="335">
        <v>5178</v>
      </c>
      <c r="N22" s="335">
        <v>4992</v>
      </c>
      <c r="O22" s="335">
        <v>5496</v>
      </c>
      <c r="P22" s="335">
        <v>5654</v>
      </c>
      <c r="Q22" s="335">
        <v>5562</v>
      </c>
      <c r="R22" s="335">
        <v>5424</v>
      </c>
      <c r="S22" s="335">
        <v>6059</v>
      </c>
      <c r="T22" s="335">
        <v>5870</v>
      </c>
      <c r="U22" s="335">
        <v>5293</v>
      </c>
      <c r="V22" s="335">
        <v>6101</v>
      </c>
      <c r="W22" s="27"/>
    </row>
    <row r="23" spans="1:23" ht="12" customHeight="1" thickTop="1" thickBot="1" x14ac:dyDescent="0.25">
      <c r="A23" s="17" t="s">
        <v>11</v>
      </c>
      <c r="B23" s="335">
        <v>10301</v>
      </c>
      <c r="C23" s="335">
        <v>10319</v>
      </c>
      <c r="D23" s="335">
        <v>10158</v>
      </c>
      <c r="E23" s="335">
        <v>10476</v>
      </c>
      <c r="F23" s="335">
        <v>10902</v>
      </c>
      <c r="G23" s="335">
        <v>10979</v>
      </c>
      <c r="H23" s="335">
        <v>11714</v>
      </c>
      <c r="I23" s="335">
        <v>12324</v>
      </c>
      <c r="J23" s="335">
        <v>13114</v>
      </c>
      <c r="K23" s="335">
        <v>13767</v>
      </c>
      <c r="L23" s="335">
        <v>14249</v>
      </c>
      <c r="M23" s="335">
        <v>15145</v>
      </c>
      <c r="N23" s="335">
        <v>15276</v>
      </c>
      <c r="O23" s="335">
        <v>15063</v>
      </c>
      <c r="P23" s="335">
        <v>15258</v>
      </c>
      <c r="Q23" s="335">
        <v>15235</v>
      </c>
      <c r="R23" s="335">
        <v>15524</v>
      </c>
      <c r="S23" s="335">
        <v>15999</v>
      </c>
      <c r="T23" s="335">
        <v>15935</v>
      </c>
      <c r="U23" s="335">
        <v>14917</v>
      </c>
      <c r="V23" s="335">
        <v>15100</v>
      </c>
      <c r="W23" s="27"/>
    </row>
    <row r="24" spans="1:23" ht="12" customHeight="1" thickTop="1" thickBot="1" x14ac:dyDescent="0.25">
      <c r="A24" s="17" t="s">
        <v>12</v>
      </c>
      <c r="B24" s="335">
        <v>22353</v>
      </c>
      <c r="C24" s="335">
        <v>22600</v>
      </c>
      <c r="D24" s="335">
        <v>23201</v>
      </c>
      <c r="E24" s="335">
        <v>22949</v>
      </c>
      <c r="F24" s="335">
        <v>23737</v>
      </c>
      <c r="G24" s="335">
        <v>23868</v>
      </c>
      <c r="H24" s="335">
        <v>24555</v>
      </c>
      <c r="I24" s="335">
        <v>25483</v>
      </c>
      <c r="J24" s="335">
        <v>26809</v>
      </c>
      <c r="K24" s="335">
        <v>26950</v>
      </c>
      <c r="L24" s="335">
        <v>28265</v>
      </c>
      <c r="M24" s="335">
        <v>29103</v>
      </c>
      <c r="N24" s="335">
        <v>29551</v>
      </c>
      <c r="O24" s="335">
        <v>30340</v>
      </c>
      <c r="P24" s="335">
        <v>30810</v>
      </c>
      <c r="Q24" s="335">
        <v>31387</v>
      </c>
      <c r="R24" s="335">
        <v>31566</v>
      </c>
      <c r="S24" s="335">
        <v>31607</v>
      </c>
      <c r="T24" s="335">
        <v>31845</v>
      </c>
      <c r="U24" s="335">
        <v>30695</v>
      </c>
      <c r="V24" s="335">
        <v>28841</v>
      </c>
      <c r="W24" s="27"/>
    </row>
    <row r="25" spans="1:23" ht="12" customHeight="1" thickTop="1" thickBot="1" x14ac:dyDescent="0.25">
      <c r="A25" s="17" t="s">
        <v>13</v>
      </c>
      <c r="B25" s="335">
        <v>90733</v>
      </c>
      <c r="C25" s="335">
        <v>94175</v>
      </c>
      <c r="D25" s="335">
        <v>96159</v>
      </c>
      <c r="E25" s="335">
        <v>92324</v>
      </c>
      <c r="F25" s="335">
        <v>97545</v>
      </c>
      <c r="G25" s="335">
        <v>102154</v>
      </c>
      <c r="H25" s="335">
        <v>100858</v>
      </c>
      <c r="I25" s="335">
        <v>107098</v>
      </c>
      <c r="J25" s="335">
        <v>112411</v>
      </c>
      <c r="K25" s="335">
        <v>117967</v>
      </c>
      <c r="L25" s="335">
        <v>123962</v>
      </c>
      <c r="M25" s="335">
        <v>127053</v>
      </c>
      <c r="N25" s="335">
        <v>130876</v>
      </c>
      <c r="O25" s="335">
        <v>135333</v>
      </c>
      <c r="P25" s="335">
        <v>141385</v>
      </c>
      <c r="Q25" s="335">
        <v>144336</v>
      </c>
      <c r="R25" s="335">
        <v>144615</v>
      </c>
      <c r="S25" s="335">
        <v>146399</v>
      </c>
      <c r="T25" s="335">
        <v>141952</v>
      </c>
      <c r="U25" s="335">
        <v>130345</v>
      </c>
      <c r="V25" s="335">
        <v>130224</v>
      </c>
      <c r="W25" s="27"/>
    </row>
    <row r="26" spans="1:23" ht="12" customHeight="1" thickTop="1" thickBot="1" x14ac:dyDescent="0.25">
      <c r="A26" s="17" t="s">
        <v>14</v>
      </c>
      <c r="B26" s="335">
        <v>227544</v>
      </c>
      <c r="C26" s="335">
        <v>240282</v>
      </c>
      <c r="D26" s="335">
        <v>236474</v>
      </c>
      <c r="E26" s="335">
        <v>240551</v>
      </c>
      <c r="F26" s="335">
        <v>231858</v>
      </c>
      <c r="G26" s="335">
        <v>241235</v>
      </c>
      <c r="H26" s="335">
        <v>254901</v>
      </c>
      <c r="I26" s="335">
        <v>247404</v>
      </c>
      <c r="J26" s="335">
        <v>255147</v>
      </c>
      <c r="K26" s="335">
        <v>254958</v>
      </c>
      <c r="L26" s="335">
        <v>257826</v>
      </c>
      <c r="M26" s="335">
        <v>266158</v>
      </c>
      <c r="N26" s="335">
        <v>266724</v>
      </c>
      <c r="O26" s="335">
        <v>271530</v>
      </c>
      <c r="P26" s="335">
        <v>275661</v>
      </c>
      <c r="Q26" s="335">
        <v>276591</v>
      </c>
      <c r="R26" s="335">
        <v>273026</v>
      </c>
      <c r="S26" s="335">
        <v>270320</v>
      </c>
      <c r="T26" s="335">
        <v>271922</v>
      </c>
      <c r="U26" s="335">
        <v>259957</v>
      </c>
      <c r="V26" s="335">
        <v>268576</v>
      </c>
      <c r="W26" s="27"/>
    </row>
    <row r="27" spans="1:23" ht="12" customHeight="1" thickTop="1" thickBot="1" x14ac:dyDescent="0.25">
      <c r="A27" s="17" t="s">
        <v>15</v>
      </c>
      <c r="B27" s="335">
        <v>153898</v>
      </c>
      <c r="C27" s="335">
        <v>157817</v>
      </c>
      <c r="D27" s="335">
        <v>157221</v>
      </c>
      <c r="E27" s="335">
        <v>156592</v>
      </c>
      <c r="F27" s="335">
        <v>154844</v>
      </c>
      <c r="G27" s="335">
        <v>162946</v>
      </c>
      <c r="H27" s="335">
        <v>163112</v>
      </c>
      <c r="I27" s="335">
        <v>165260</v>
      </c>
      <c r="J27" s="335">
        <v>169991</v>
      </c>
      <c r="K27" s="335">
        <v>172593</v>
      </c>
      <c r="L27" s="335">
        <v>175798</v>
      </c>
      <c r="M27" s="335">
        <v>176256</v>
      </c>
      <c r="N27" s="335">
        <v>176737</v>
      </c>
      <c r="O27" s="335">
        <v>184174</v>
      </c>
      <c r="P27" s="335">
        <v>186638</v>
      </c>
      <c r="Q27" s="335">
        <v>188523</v>
      </c>
      <c r="R27" s="335">
        <v>186916</v>
      </c>
      <c r="S27" s="335">
        <v>185147</v>
      </c>
      <c r="T27" s="335">
        <v>181652</v>
      </c>
      <c r="U27" s="335">
        <v>169982</v>
      </c>
      <c r="V27" s="335">
        <v>175515</v>
      </c>
      <c r="W27" s="27"/>
    </row>
    <row r="28" spans="1:23" ht="12" customHeight="1" thickTop="1" thickBot="1" x14ac:dyDescent="0.25">
      <c r="A28" s="17" t="s">
        <v>16</v>
      </c>
      <c r="B28" s="335">
        <v>1605</v>
      </c>
      <c r="C28" s="335">
        <v>1676</v>
      </c>
      <c r="D28" s="335">
        <v>1840</v>
      </c>
      <c r="E28" s="335">
        <v>1909</v>
      </c>
      <c r="F28" s="335">
        <v>2205</v>
      </c>
      <c r="G28" s="335">
        <v>2000</v>
      </c>
      <c r="H28" s="335">
        <v>2180</v>
      </c>
      <c r="I28" s="335">
        <v>2133</v>
      </c>
      <c r="J28" s="335">
        <v>2224</v>
      </c>
      <c r="K28" s="335">
        <v>2239</v>
      </c>
      <c r="L28" s="335">
        <v>2393</v>
      </c>
      <c r="M28" s="335">
        <v>2418</v>
      </c>
      <c r="N28" s="335">
        <v>2437</v>
      </c>
      <c r="O28" s="335">
        <v>2651</v>
      </c>
      <c r="P28" s="335">
        <v>2484</v>
      </c>
      <c r="Q28" s="335">
        <v>2518</v>
      </c>
      <c r="R28" s="335">
        <v>2616</v>
      </c>
      <c r="S28" s="335">
        <v>2732</v>
      </c>
      <c r="T28" s="335">
        <v>2876</v>
      </c>
      <c r="U28" s="335">
        <v>2804</v>
      </c>
      <c r="V28" s="335">
        <v>2717</v>
      </c>
      <c r="W28" s="27"/>
    </row>
    <row r="29" spans="1:23" ht="12" customHeight="1" thickTop="1" thickBot="1" x14ac:dyDescent="0.25">
      <c r="A29" s="17" t="s">
        <v>17</v>
      </c>
      <c r="B29" s="335">
        <v>7935</v>
      </c>
      <c r="C29" s="335">
        <v>7500</v>
      </c>
      <c r="D29" s="335">
        <v>6134</v>
      </c>
      <c r="E29" s="335">
        <v>5306</v>
      </c>
      <c r="F29" s="335">
        <v>4802</v>
      </c>
      <c r="G29" s="335">
        <v>4624</v>
      </c>
      <c r="H29" s="335">
        <v>4571</v>
      </c>
      <c r="I29" s="335">
        <v>4436</v>
      </c>
      <c r="J29" s="335">
        <v>4336</v>
      </c>
      <c r="K29" s="335">
        <v>3962</v>
      </c>
      <c r="L29" s="335">
        <v>3742</v>
      </c>
      <c r="M29" s="335">
        <v>4100</v>
      </c>
      <c r="N29" s="335">
        <v>4031</v>
      </c>
      <c r="O29" s="335">
        <v>4283</v>
      </c>
      <c r="P29" s="335">
        <v>4400</v>
      </c>
      <c r="Q29" s="335">
        <v>4484</v>
      </c>
      <c r="R29" s="335">
        <v>4624</v>
      </c>
      <c r="S29" s="335">
        <v>4761</v>
      </c>
      <c r="T29" s="335">
        <v>4593</v>
      </c>
      <c r="U29" s="335">
        <v>4329</v>
      </c>
      <c r="V29" s="335">
        <v>4538</v>
      </c>
      <c r="W29" s="27"/>
    </row>
    <row r="30" spans="1:23" ht="12" customHeight="1" thickTop="1" thickBot="1" x14ac:dyDescent="0.25">
      <c r="A30" s="17" t="s">
        <v>18</v>
      </c>
      <c r="B30" s="335">
        <v>16095</v>
      </c>
      <c r="C30" s="335">
        <v>16858</v>
      </c>
      <c r="D30" s="335">
        <v>10896</v>
      </c>
      <c r="E30" s="335">
        <v>9022</v>
      </c>
      <c r="F30" s="335">
        <v>8087</v>
      </c>
      <c r="G30" s="335">
        <v>8719</v>
      </c>
      <c r="H30" s="335">
        <v>9405</v>
      </c>
      <c r="I30" s="335">
        <v>8882</v>
      </c>
      <c r="J30" s="335">
        <v>9308</v>
      </c>
      <c r="K30" s="335">
        <v>7895</v>
      </c>
      <c r="L30" s="335">
        <v>7160</v>
      </c>
      <c r="M30" s="335">
        <v>8251</v>
      </c>
      <c r="N30" s="335">
        <v>8782</v>
      </c>
      <c r="O30" s="335">
        <v>9140</v>
      </c>
      <c r="P30" s="335">
        <v>9322</v>
      </c>
      <c r="Q30" s="335">
        <v>8790</v>
      </c>
      <c r="R30" s="335">
        <v>8631</v>
      </c>
      <c r="S30" s="335">
        <v>9330</v>
      </c>
      <c r="T30" s="335">
        <v>9362</v>
      </c>
      <c r="U30" s="335">
        <v>8527</v>
      </c>
      <c r="V30" s="335">
        <v>6864</v>
      </c>
      <c r="W30" s="27"/>
    </row>
    <row r="31" spans="1:23" ht="12" customHeight="1" thickTop="1" thickBot="1" x14ac:dyDescent="0.25">
      <c r="A31" s="17" t="s">
        <v>81</v>
      </c>
      <c r="B31" s="335">
        <v>3519</v>
      </c>
      <c r="C31" s="335">
        <v>3755</v>
      </c>
      <c r="D31" s="335">
        <v>3764</v>
      </c>
      <c r="E31" s="335">
        <v>3814</v>
      </c>
      <c r="F31" s="335">
        <v>3721</v>
      </c>
      <c r="G31" s="335">
        <v>3315</v>
      </c>
      <c r="H31" s="335">
        <v>3381</v>
      </c>
      <c r="I31" s="335">
        <v>3340</v>
      </c>
      <c r="J31" s="335">
        <v>3267</v>
      </c>
      <c r="K31" s="335">
        <v>3439</v>
      </c>
      <c r="L31" s="335">
        <v>3627</v>
      </c>
      <c r="M31" s="335">
        <v>3829</v>
      </c>
      <c r="N31" s="335">
        <v>4004</v>
      </c>
      <c r="O31" s="335">
        <v>4223</v>
      </c>
      <c r="P31" s="335">
        <v>4688</v>
      </c>
      <c r="Q31" s="335">
        <v>4810</v>
      </c>
      <c r="R31" s="335">
        <v>4732</v>
      </c>
      <c r="S31" s="335">
        <v>4640</v>
      </c>
      <c r="T31" s="335">
        <v>4642</v>
      </c>
      <c r="U31" s="335">
        <v>4368</v>
      </c>
      <c r="V31" s="335">
        <v>4658</v>
      </c>
      <c r="W31" s="27"/>
    </row>
    <row r="32" spans="1:23" ht="12" customHeight="1" thickTop="1" thickBot="1" x14ac:dyDescent="0.25">
      <c r="A32" s="17" t="s">
        <v>20</v>
      </c>
      <c r="B32" s="335">
        <v>29208</v>
      </c>
      <c r="C32" s="335">
        <v>27853</v>
      </c>
      <c r="D32" s="335">
        <v>25447</v>
      </c>
      <c r="E32" s="335">
        <v>26038</v>
      </c>
      <c r="F32" s="335">
        <v>25291</v>
      </c>
      <c r="G32" s="335">
        <v>26271</v>
      </c>
      <c r="H32" s="335">
        <v>26891</v>
      </c>
      <c r="I32" s="335">
        <v>26421</v>
      </c>
      <c r="J32" s="335">
        <v>26114</v>
      </c>
      <c r="K32" s="335">
        <v>25920</v>
      </c>
      <c r="L32" s="335">
        <v>25300</v>
      </c>
      <c r="M32" s="335">
        <v>25901</v>
      </c>
      <c r="N32" s="335">
        <v>25949</v>
      </c>
      <c r="O32" s="335">
        <v>26467</v>
      </c>
      <c r="P32" s="335">
        <v>26211</v>
      </c>
      <c r="Q32" s="335">
        <v>27704</v>
      </c>
      <c r="R32" s="335">
        <v>27485</v>
      </c>
      <c r="S32" s="335">
        <v>26954</v>
      </c>
      <c r="T32" s="335">
        <v>26804</v>
      </c>
      <c r="U32" s="335">
        <v>25354</v>
      </c>
      <c r="V32" s="335">
        <v>25978</v>
      </c>
      <c r="W32" s="27"/>
    </row>
    <row r="33" spans="1:26" ht="12" customHeight="1" thickTop="1" thickBot="1" x14ac:dyDescent="0.25">
      <c r="A33" s="17" t="s">
        <v>21</v>
      </c>
      <c r="B33" s="335">
        <v>582</v>
      </c>
      <c r="C33" s="335">
        <v>604</v>
      </c>
      <c r="D33" s="335">
        <v>619</v>
      </c>
      <c r="E33" s="335">
        <v>746</v>
      </c>
      <c r="F33" s="335">
        <v>726</v>
      </c>
      <c r="G33" s="335">
        <v>751</v>
      </c>
      <c r="H33" s="335">
        <v>740</v>
      </c>
      <c r="I33" s="335">
        <v>938</v>
      </c>
      <c r="J33" s="335">
        <v>749</v>
      </c>
      <c r="K33" s="335">
        <v>811</v>
      </c>
      <c r="L33" s="335">
        <v>799</v>
      </c>
      <c r="M33" s="335">
        <v>879</v>
      </c>
      <c r="N33" s="335">
        <v>822</v>
      </c>
      <c r="O33" s="335">
        <v>904</v>
      </c>
      <c r="P33" s="335">
        <v>931</v>
      </c>
      <c r="Q33" s="335">
        <v>969</v>
      </c>
      <c r="R33" s="335">
        <v>910</v>
      </c>
      <c r="S33" s="335">
        <v>967</v>
      </c>
      <c r="T33" s="335">
        <v>964</v>
      </c>
      <c r="U33" s="335">
        <v>901</v>
      </c>
      <c r="V33" s="335">
        <v>911</v>
      </c>
      <c r="W33" s="27"/>
    </row>
    <row r="34" spans="1:26" ht="12" customHeight="1" thickTop="1" thickBot="1" x14ac:dyDescent="0.25">
      <c r="A34" s="17" t="s">
        <v>22</v>
      </c>
      <c r="B34" s="335">
        <v>67001</v>
      </c>
      <c r="C34" s="335">
        <v>70791</v>
      </c>
      <c r="D34" s="335">
        <v>70161</v>
      </c>
      <c r="E34" s="335">
        <v>70937</v>
      </c>
      <c r="F34" s="335">
        <v>71537</v>
      </c>
      <c r="G34" s="335">
        <v>73261</v>
      </c>
      <c r="H34" s="335">
        <v>76218</v>
      </c>
      <c r="I34" s="335">
        <v>74463</v>
      </c>
      <c r="J34" s="335">
        <v>75336</v>
      </c>
      <c r="K34" s="335">
        <v>74777</v>
      </c>
      <c r="L34" s="335">
        <v>76571</v>
      </c>
      <c r="M34" s="335">
        <v>78944</v>
      </c>
      <c r="N34" s="335">
        <v>79020</v>
      </c>
      <c r="O34" s="335">
        <v>81334</v>
      </c>
      <c r="P34" s="335">
        <v>82664</v>
      </c>
      <c r="Q34" s="335">
        <v>82525</v>
      </c>
      <c r="R34" s="335">
        <v>80205</v>
      </c>
      <c r="S34" s="335">
        <v>85914</v>
      </c>
      <c r="T34" s="335">
        <v>83932</v>
      </c>
      <c r="U34" s="335">
        <v>81610</v>
      </c>
      <c r="V34" s="335">
        <v>86924</v>
      </c>
      <c r="W34" s="27"/>
    </row>
    <row r="35" spans="1:26" ht="12" customHeight="1" thickTop="1" thickBot="1" x14ac:dyDescent="0.25">
      <c r="A35" s="17" t="s">
        <v>23</v>
      </c>
      <c r="B35" s="335">
        <v>25400</v>
      </c>
      <c r="C35" s="335">
        <v>27015</v>
      </c>
      <c r="D35" s="335">
        <v>25980</v>
      </c>
      <c r="E35" s="335">
        <v>26287</v>
      </c>
      <c r="F35" s="335">
        <v>26168</v>
      </c>
      <c r="G35" s="335">
        <v>27322</v>
      </c>
      <c r="H35" s="335">
        <v>29097</v>
      </c>
      <c r="I35" s="335">
        <v>28911</v>
      </c>
      <c r="J35" s="335">
        <v>29413</v>
      </c>
      <c r="K35" s="335">
        <v>29172</v>
      </c>
      <c r="L35" s="335">
        <v>29179</v>
      </c>
      <c r="M35" s="335">
        <v>30672</v>
      </c>
      <c r="N35" s="335">
        <v>30970</v>
      </c>
      <c r="O35" s="335">
        <v>32764</v>
      </c>
      <c r="P35" s="335">
        <v>33379</v>
      </c>
      <c r="Q35" s="335">
        <v>34398</v>
      </c>
      <c r="R35" s="335">
        <v>34485</v>
      </c>
      <c r="S35" s="335">
        <v>34141</v>
      </c>
      <c r="T35" s="335">
        <v>34335</v>
      </c>
      <c r="U35" s="335">
        <v>32480</v>
      </c>
      <c r="V35" s="335">
        <v>34618</v>
      </c>
      <c r="W35" s="27"/>
    </row>
    <row r="36" spans="1:26" ht="12" customHeight="1" thickTop="1" thickBot="1" x14ac:dyDescent="0.25">
      <c r="A36" s="17" t="s">
        <v>24</v>
      </c>
      <c r="B36" s="335">
        <v>103588</v>
      </c>
      <c r="C36" s="335">
        <v>101286</v>
      </c>
      <c r="D36" s="335">
        <v>99059</v>
      </c>
      <c r="E36" s="335">
        <v>101453</v>
      </c>
      <c r="F36" s="335">
        <v>96689</v>
      </c>
      <c r="G36" s="335">
        <v>99999</v>
      </c>
      <c r="H36" s="335">
        <v>103800</v>
      </c>
      <c r="I36" s="335">
        <v>102440</v>
      </c>
      <c r="J36" s="335">
        <v>95997</v>
      </c>
      <c r="K36" s="335">
        <v>93455</v>
      </c>
      <c r="L36" s="335">
        <v>89818</v>
      </c>
      <c r="M36" s="335">
        <v>90476</v>
      </c>
      <c r="N36" s="335">
        <v>89358</v>
      </c>
      <c r="O36" s="335">
        <v>91644</v>
      </c>
      <c r="P36" s="335">
        <v>91891</v>
      </c>
      <c r="Q36" s="335">
        <v>93076</v>
      </c>
      <c r="R36" s="335">
        <v>97896</v>
      </c>
      <c r="S36" s="335">
        <v>97437</v>
      </c>
      <c r="T36" s="335">
        <v>99008</v>
      </c>
      <c r="U36" s="335">
        <v>95320</v>
      </c>
      <c r="V36" s="335">
        <v>101704</v>
      </c>
      <c r="W36" s="27"/>
    </row>
    <row r="37" spans="1:26" ht="12" customHeight="1" thickTop="1" thickBot="1" x14ac:dyDescent="0.25">
      <c r="A37" s="17" t="s">
        <v>25</v>
      </c>
      <c r="B37" s="335">
        <v>17682</v>
      </c>
      <c r="C37" s="335">
        <v>17854</v>
      </c>
      <c r="D37" s="335">
        <v>19136</v>
      </c>
      <c r="E37" s="335">
        <v>18814</v>
      </c>
      <c r="F37" s="335">
        <v>19443</v>
      </c>
      <c r="G37" s="335">
        <v>20652</v>
      </c>
      <c r="H37" s="335">
        <v>20470</v>
      </c>
      <c r="I37" s="335">
        <v>21573</v>
      </c>
      <c r="J37" s="335">
        <v>23293</v>
      </c>
      <c r="K37" s="335">
        <v>24955</v>
      </c>
      <c r="L37" s="335">
        <v>25107</v>
      </c>
      <c r="M37" s="335">
        <v>25255</v>
      </c>
      <c r="N37" s="335">
        <v>26318</v>
      </c>
      <c r="O37" s="335">
        <v>25660</v>
      </c>
      <c r="P37" s="335">
        <v>26700</v>
      </c>
      <c r="Q37" s="335">
        <v>27402</v>
      </c>
      <c r="R37" s="335">
        <v>25692</v>
      </c>
      <c r="S37" s="335">
        <v>26273</v>
      </c>
      <c r="T37" s="335">
        <v>25207</v>
      </c>
      <c r="U37" s="335">
        <v>24928</v>
      </c>
      <c r="V37" s="335">
        <v>24374</v>
      </c>
      <c r="W37" s="27"/>
    </row>
    <row r="38" spans="1:26" ht="12" customHeight="1" thickTop="1" thickBot="1" x14ac:dyDescent="0.25">
      <c r="A38" s="17" t="s">
        <v>26</v>
      </c>
      <c r="B38" s="335">
        <v>62299</v>
      </c>
      <c r="C38" s="335">
        <v>50840</v>
      </c>
      <c r="D38" s="335">
        <v>46831</v>
      </c>
      <c r="E38" s="335">
        <v>46311</v>
      </c>
      <c r="F38" s="335">
        <v>43683</v>
      </c>
      <c r="G38" s="335">
        <v>47203</v>
      </c>
      <c r="H38" s="335">
        <v>48294</v>
      </c>
      <c r="I38" s="335">
        <v>45431</v>
      </c>
      <c r="J38" s="335">
        <v>41358</v>
      </c>
      <c r="K38" s="335">
        <v>36694</v>
      </c>
      <c r="L38" s="335">
        <v>36832</v>
      </c>
      <c r="M38" s="335">
        <v>37342</v>
      </c>
      <c r="N38" s="335">
        <v>38719</v>
      </c>
      <c r="O38" s="335">
        <v>40257</v>
      </c>
      <c r="P38" s="335">
        <v>39514</v>
      </c>
      <c r="Q38" s="335">
        <v>39346</v>
      </c>
      <c r="R38" s="335">
        <v>40811</v>
      </c>
      <c r="S38" s="335">
        <v>40576</v>
      </c>
      <c r="T38" s="335">
        <v>40496</v>
      </c>
      <c r="U38" s="335">
        <v>35506</v>
      </c>
      <c r="V38" s="335">
        <v>35708</v>
      </c>
      <c r="W38" s="27"/>
    </row>
    <row r="39" spans="1:26" ht="12" customHeight="1" thickTop="1" thickBot="1" x14ac:dyDescent="0.25">
      <c r="A39" s="17" t="s">
        <v>27</v>
      </c>
      <c r="B39" s="335">
        <v>5718</v>
      </c>
      <c r="C39" s="335">
        <v>5544</v>
      </c>
      <c r="D39" s="335">
        <v>5155</v>
      </c>
      <c r="E39" s="335">
        <v>5408</v>
      </c>
      <c r="F39" s="335">
        <v>5625</v>
      </c>
      <c r="G39" s="335">
        <v>6063</v>
      </c>
      <c r="H39" s="335">
        <v>6322</v>
      </c>
      <c r="I39" s="335">
        <v>6566</v>
      </c>
      <c r="J39" s="335">
        <v>6447</v>
      </c>
      <c r="K39" s="335">
        <v>6428</v>
      </c>
      <c r="L39" s="335">
        <v>6426</v>
      </c>
      <c r="M39" s="335">
        <v>6747</v>
      </c>
      <c r="N39" s="335">
        <v>6842</v>
      </c>
      <c r="O39" s="335">
        <v>6923</v>
      </c>
      <c r="P39" s="335">
        <v>7133</v>
      </c>
      <c r="Q39" s="335">
        <v>7301</v>
      </c>
      <c r="R39" s="335">
        <v>7331</v>
      </c>
      <c r="S39" s="335">
        <v>7339</v>
      </c>
      <c r="T39" s="335">
        <v>7760</v>
      </c>
      <c r="U39" s="335">
        <v>7108</v>
      </c>
      <c r="V39" s="335">
        <v>7264</v>
      </c>
      <c r="W39" s="27"/>
    </row>
    <row r="40" spans="1:26" ht="12" customHeight="1" thickTop="1" thickBot="1" x14ac:dyDescent="0.25">
      <c r="A40" s="17" t="s">
        <v>28</v>
      </c>
      <c r="B40" s="335">
        <v>21303</v>
      </c>
      <c r="C40" s="335">
        <v>19143</v>
      </c>
      <c r="D40" s="335">
        <v>18145</v>
      </c>
      <c r="E40" s="335">
        <v>17811</v>
      </c>
      <c r="F40" s="335">
        <v>17569</v>
      </c>
      <c r="G40" s="335">
        <v>17950</v>
      </c>
      <c r="H40" s="335">
        <v>18229</v>
      </c>
      <c r="I40" s="335">
        <v>18250</v>
      </c>
      <c r="J40" s="335">
        <v>17708</v>
      </c>
      <c r="K40" s="335">
        <v>17792</v>
      </c>
      <c r="L40" s="335">
        <v>17977</v>
      </c>
      <c r="M40" s="335">
        <v>18814</v>
      </c>
      <c r="N40" s="335">
        <v>18972</v>
      </c>
      <c r="O40" s="335">
        <v>18865</v>
      </c>
      <c r="P40" s="335">
        <v>18601</v>
      </c>
      <c r="Q40" s="335">
        <v>19094</v>
      </c>
      <c r="R40" s="335">
        <v>18925</v>
      </c>
      <c r="S40" s="335">
        <v>17901</v>
      </c>
      <c r="T40" s="335">
        <v>18409</v>
      </c>
      <c r="U40" s="335">
        <v>16807</v>
      </c>
      <c r="V40" s="335">
        <v>17922</v>
      </c>
      <c r="W40" s="27"/>
    </row>
    <row r="41" spans="1:26" ht="12" customHeight="1" thickTop="1" thickBot="1" x14ac:dyDescent="0.25">
      <c r="A41" s="17" t="s">
        <v>29</v>
      </c>
      <c r="B41" s="335">
        <v>28898</v>
      </c>
      <c r="C41" s="335">
        <v>29337</v>
      </c>
      <c r="D41" s="335">
        <v>27662</v>
      </c>
      <c r="E41" s="335">
        <v>29056</v>
      </c>
      <c r="F41" s="335">
        <v>31059</v>
      </c>
      <c r="G41" s="335">
        <v>29553</v>
      </c>
      <c r="H41" s="335">
        <v>31792</v>
      </c>
      <c r="I41" s="335">
        <v>32985</v>
      </c>
      <c r="J41" s="335">
        <v>33324</v>
      </c>
      <c r="K41" s="335">
        <v>33251</v>
      </c>
      <c r="L41" s="335">
        <v>32917</v>
      </c>
      <c r="M41" s="335">
        <v>33784</v>
      </c>
      <c r="N41" s="335">
        <v>35557</v>
      </c>
      <c r="O41" s="335">
        <v>37486</v>
      </c>
      <c r="P41" s="335">
        <v>37906</v>
      </c>
      <c r="Q41" s="335">
        <v>35057</v>
      </c>
      <c r="R41" s="335">
        <v>38233</v>
      </c>
      <c r="S41" s="335">
        <v>37833</v>
      </c>
      <c r="T41" s="335">
        <v>36317</v>
      </c>
      <c r="U41" s="335">
        <v>34339</v>
      </c>
      <c r="V41" s="335">
        <v>36978</v>
      </c>
      <c r="W41" s="27"/>
    </row>
    <row r="42" spans="1:26" ht="12" customHeight="1" thickTop="1" thickBot="1" x14ac:dyDescent="0.25">
      <c r="A42" s="17" t="s">
        <v>30</v>
      </c>
      <c r="B42" s="335">
        <v>47332</v>
      </c>
      <c r="C42" s="335">
        <v>48692</v>
      </c>
      <c r="D42" s="335">
        <v>46293</v>
      </c>
      <c r="E42" s="335">
        <v>46456</v>
      </c>
      <c r="F42" s="335">
        <v>49650</v>
      </c>
      <c r="G42" s="335">
        <v>50311</v>
      </c>
      <c r="H42" s="335">
        <v>51512</v>
      </c>
      <c r="I42" s="335">
        <v>50267</v>
      </c>
      <c r="J42" s="335">
        <v>51118</v>
      </c>
      <c r="K42" s="335">
        <v>50179</v>
      </c>
      <c r="L42" s="335">
        <v>47660</v>
      </c>
      <c r="M42" s="335">
        <v>50618</v>
      </c>
      <c r="N42" s="335">
        <v>51710</v>
      </c>
      <c r="O42" s="335">
        <v>50727</v>
      </c>
      <c r="P42" s="335">
        <v>52769</v>
      </c>
      <c r="Q42" s="335">
        <v>51739</v>
      </c>
      <c r="R42" s="335">
        <v>50454</v>
      </c>
      <c r="S42" s="335">
        <v>50258</v>
      </c>
      <c r="T42" s="335">
        <v>49984</v>
      </c>
      <c r="U42" s="335">
        <v>45731</v>
      </c>
      <c r="V42" s="335">
        <v>51352</v>
      </c>
      <c r="W42" s="27"/>
    </row>
    <row r="43" spans="1:26" ht="12" customHeight="1" thickTop="1" thickBot="1" x14ac:dyDescent="0.25">
      <c r="A43" s="17" t="s">
        <v>31</v>
      </c>
      <c r="B43" s="335">
        <v>210549</v>
      </c>
      <c r="C43" s="335">
        <v>217237</v>
      </c>
      <c r="D43" s="335">
        <v>217147</v>
      </c>
      <c r="E43" s="335">
        <v>219482</v>
      </c>
      <c r="F43" s="335">
        <v>221311</v>
      </c>
      <c r="G43" s="335">
        <v>221890</v>
      </c>
      <c r="H43" s="335">
        <v>231515</v>
      </c>
      <c r="I43" s="335">
        <v>225742</v>
      </c>
      <c r="J43" s="335">
        <v>228678</v>
      </c>
      <c r="K43" s="335">
        <v>229987</v>
      </c>
      <c r="L43" s="335">
        <v>231729</v>
      </c>
      <c r="M43" s="335">
        <v>232435</v>
      </c>
      <c r="N43" s="335">
        <v>227001</v>
      </c>
      <c r="O43" s="335">
        <v>230922</v>
      </c>
      <c r="P43" s="335">
        <v>232015</v>
      </c>
      <c r="Q43" s="335">
        <v>233400</v>
      </c>
      <c r="R43" s="335">
        <v>230243</v>
      </c>
      <c r="S43" s="335">
        <v>222241</v>
      </c>
      <c r="T43" s="335">
        <v>219271</v>
      </c>
      <c r="U43" s="335">
        <v>207892</v>
      </c>
      <c r="V43" s="335">
        <v>212629</v>
      </c>
      <c r="W43" s="27"/>
    </row>
    <row r="44" spans="1:26" ht="12" customHeight="1" thickTop="1" thickBot="1" x14ac:dyDescent="0.25">
      <c r="A44" s="17" t="s">
        <v>32</v>
      </c>
      <c r="B44" s="337">
        <v>52316</v>
      </c>
      <c r="C44" s="337">
        <v>53128</v>
      </c>
      <c r="D44" s="337">
        <v>54776</v>
      </c>
      <c r="E44" s="337">
        <v>57950</v>
      </c>
      <c r="F44" s="337">
        <v>56799</v>
      </c>
      <c r="G44" s="337">
        <v>62155</v>
      </c>
      <c r="H44" s="337">
        <v>67546</v>
      </c>
      <c r="I44" s="337">
        <v>71183</v>
      </c>
      <c r="J44" s="337">
        <v>72525</v>
      </c>
      <c r="K44" s="337">
        <v>71197</v>
      </c>
      <c r="L44" s="337">
        <v>76721</v>
      </c>
      <c r="M44" s="337">
        <v>70979</v>
      </c>
      <c r="N44" s="337">
        <v>75493</v>
      </c>
      <c r="O44" s="337">
        <v>79249</v>
      </c>
      <c r="P44" s="337">
        <v>81951</v>
      </c>
      <c r="Q44" s="337">
        <v>85679</v>
      </c>
      <c r="R44" s="337">
        <v>94417</v>
      </c>
      <c r="S44" s="337">
        <v>101512</v>
      </c>
      <c r="T44" s="337">
        <v>100259</v>
      </c>
      <c r="U44" s="337">
        <v>100025</v>
      </c>
      <c r="V44" s="337">
        <v>106907</v>
      </c>
      <c r="W44" s="27"/>
    </row>
    <row r="45" spans="1:26" ht="12" customHeight="1" thickTop="1" thickBot="1" x14ac:dyDescent="0.25">
      <c r="A45" s="17" t="s">
        <v>33</v>
      </c>
      <c r="B45" s="339">
        <v>2163</v>
      </c>
      <c r="C45" s="339">
        <v>2116</v>
      </c>
      <c r="D45" s="339">
        <v>2101</v>
      </c>
      <c r="E45" s="339">
        <v>2245</v>
      </c>
      <c r="F45" s="339">
        <v>2254</v>
      </c>
      <c r="G45" s="339">
        <v>2320</v>
      </c>
      <c r="H45" s="339">
        <v>2472</v>
      </c>
      <c r="I45" s="339">
        <v>2521</v>
      </c>
      <c r="J45" s="339">
        <v>2690</v>
      </c>
      <c r="K45" s="339">
        <v>3079</v>
      </c>
      <c r="L45" s="339">
        <v>3235</v>
      </c>
      <c r="M45" s="339">
        <v>3354</v>
      </c>
      <c r="N45" s="339">
        <v>3388</v>
      </c>
      <c r="O45" s="339">
        <v>3379</v>
      </c>
      <c r="P45" s="339">
        <v>3489</v>
      </c>
      <c r="Q45" s="339">
        <v>3616</v>
      </c>
      <c r="R45" s="339">
        <v>4326</v>
      </c>
      <c r="S45" s="339"/>
      <c r="T45" s="339"/>
      <c r="U45" s="339"/>
      <c r="V45" s="339"/>
      <c r="W45" s="27"/>
    </row>
    <row r="46" spans="1:26" ht="12" customHeight="1" thickTop="1" thickBot="1" x14ac:dyDescent="0.25">
      <c r="A46" s="17" t="s">
        <v>34</v>
      </c>
      <c r="B46" s="338">
        <v>21610</v>
      </c>
      <c r="C46" s="338">
        <v>22049</v>
      </c>
      <c r="D46" s="338">
        <v>22476</v>
      </c>
      <c r="E46" s="338">
        <v>23829</v>
      </c>
      <c r="F46" s="338">
        <v>23509</v>
      </c>
      <c r="G46" s="338">
        <v>23590</v>
      </c>
      <c r="H46" s="338">
        <v>23183</v>
      </c>
      <c r="I46" s="338">
        <v>24444</v>
      </c>
      <c r="J46" s="338">
        <v>25573</v>
      </c>
      <c r="K46" s="338">
        <v>26763</v>
      </c>
      <c r="L46" s="338">
        <v>26291</v>
      </c>
      <c r="M46" s="338">
        <v>27381</v>
      </c>
      <c r="N46" s="338">
        <v>25334</v>
      </c>
      <c r="O46" s="338">
        <v>27403</v>
      </c>
      <c r="P46" s="338">
        <v>26872</v>
      </c>
      <c r="Q46" s="338">
        <v>27305</v>
      </c>
      <c r="R46" s="338">
        <v>27741</v>
      </c>
      <c r="S46" s="338">
        <v>28097</v>
      </c>
      <c r="T46" s="338">
        <v>30348</v>
      </c>
      <c r="U46" s="338">
        <v>28874</v>
      </c>
      <c r="V46" s="338">
        <v>33511</v>
      </c>
      <c r="W46" s="27"/>
    </row>
    <row r="47" spans="1:26" ht="12" customHeight="1" thickTop="1" x14ac:dyDescent="0.2">
      <c r="A47" s="17" t="s">
        <v>82</v>
      </c>
      <c r="B47" s="348">
        <v>25239</v>
      </c>
      <c r="C47" s="348">
        <v>25520</v>
      </c>
      <c r="D47" s="348">
        <v>25719</v>
      </c>
      <c r="E47" s="348">
        <v>25158</v>
      </c>
      <c r="F47" s="348">
        <v>25465</v>
      </c>
      <c r="G47" s="348">
        <v>25166</v>
      </c>
      <c r="H47" s="348">
        <v>25686</v>
      </c>
      <c r="I47" s="348">
        <v>26233</v>
      </c>
      <c r="J47" s="348">
        <v>26602</v>
      </c>
      <c r="K47" s="348">
        <v>26701</v>
      </c>
      <c r="L47" s="348">
        <v>26440</v>
      </c>
      <c r="M47" s="348">
        <v>27938</v>
      </c>
      <c r="N47" s="348">
        <v>27105</v>
      </c>
      <c r="O47" s="348">
        <v>27089</v>
      </c>
      <c r="P47" s="348">
        <v>27138</v>
      </c>
      <c r="Q47" s="348">
        <v>27043</v>
      </c>
      <c r="R47" s="348">
        <v>28246</v>
      </c>
      <c r="S47" s="348">
        <v>26988</v>
      </c>
      <c r="T47" s="348">
        <v>28091</v>
      </c>
      <c r="U47" s="348">
        <v>28249</v>
      </c>
      <c r="V47" s="348">
        <v>27545</v>
      </c>
      <c r="W47" s="27"/>
    </row>
    <row r="48" spans="1:26" ht="12" customHeight="1" x14ac:dyDescent="0.2">
      <c r="A48" s="349" t="s">
        <v>35</v>
      </c>
      <c r="B48" s="351">
        <f t="shared" ref="B48:R48" si="0">SUM(B17:B47)</f>
        <v>1766616</v>
      </c>
      <c r="C48" s="351">
        <f t="shared" si="0"/>
        <v>1770234</v>
      </c>
      <c r="D48" s="351">
        <f t="shared" si="0"/>
        <v>1737018</v>
      </c>
      <c r="E48" s="351">
        <f t="shared" si="0"/>
        <v>1740381</v>
      </c>
      <c r="F48" s="351">
        <f t="shared" si="0"/>
        <v>1734593</v>
      </c>
      <c r="G48" s="351">
        <f t="shared" si="0"/>
        <v>1781337</v>
      </c>
      <c r="H48" s="351">
        <f t="shared" si="0"/>
        <v>1844165</v>
      </c>
      <c r="I48" s="351">
        <f t="shared" si="0"/>
        <v>1834250</v>
      </c>
      <c r="J48" s="351">
        <f t="shared" si="0"/>
        <v>1849375</v>
      </c>
      <c r="K48" s="351">
        <f t="shared" si="0"/>
        <v>1838274</v>
      </c>
      <c r="L48" s="351">
        <f t="shared" si="0"/>
        <v>1857592</v>
      </c>
      <c r="M48" s="351">
        <f t="shared" si="0"/>
        <v>1893130</v>
      </c>
      <c r="N48" s="351">
        <f t="shared" si="0"/>
        <v>1889570</v>
      </c>
      <c r="O48" s="351">
        <f t="shared" si="0"/>
        <v>1936330</v>
      </c>
      <c r="P48" s="351">
        <f t="shared" si="0"/>
        <v>1959817</v>
      </c>
      <c r="Q48" s="351">
        <f t="shared" si="0"/>
        <v>1967988</v>
      </c>
      <c r="R48" s="351">
        <f t="shared" si="0"/>
        <v>1980434</v>
      </c>
      <c r="S48" s="352">
        <f>R48*S49/R49</f>
        <v>1969787.7446424994</v>
      </c>
      <c r="T48" s="352">
        <f>S48*T49/S49</f>
        <v>1963303.5808316143</v>
      </c>
      <c r="U48" s="352">
        <f>T48*U49/T49</f>
        <v>1864588.9515876661</v>
      </c>
      <c r="V48" s="352">
        <f>U48*V49/U49</f>
        <v>1931198.4513599458</v>
      </c>
      <c r="W48" s="165"/>
      <c r="Z48" s="25"/>
    </row>
    <row r="49" spans="1:29" s="74" customFormat="1" ht="12" customHeight="1" x14ac:dyDescent="0.2">
      <c r="A49" s="350" t="s">
        <v>97</v>
      </c>
      <c r="B49" s="353">
        <f>SUM(B17:B47)-B45</f>
        <v>1764453</v>
      </c>
      <c r="C49" s="353">
        <f t="shared" ref="C49:T49" si="1">SUM(C17:C47)-C45</f>
        <v>1768118</v>
      </c>
      <c r="D49" s="353">
        <f t="shared" si="1"/>
        <v>1734917</v>
      </c>
      <c r="E49" s="353">
        <f t="shared" si="1"/>
        <v>1738136</v>
      </c>
      <c r="F49" s="353">
        <f t="shared" si="1"/>
        <v>1732339</v>
      </c>
      <c r="G49" s="353">
        <f t="shared" si="1"/>
        <v>1779017</v>
      </c>
      <c r="H49" s="353">
        <f t="shared" si="1"/>
        <v>1841693</v>
      </c>
      <c r="I49" s="353">
        <f t="shared" si="1"/>
        <v>1831729</v>
      </c>
      <c r="J49" s="353">
        <f t="shared" si="1"/>
        <v>1846685</v>
      </c>
      <c r="K49" s="353">
        <f t="shared" si="1"/>
        <v>1835195</v>
      </c>
      <c r="L49" s="353">
        <f t="shared" si="1"/>
        <v>1854357</v>
      </c>
      <c r="M49" s="353">
        <f t="shared" si="1"/>
        <v>1889776</v>
      </c>
      <c r="N49" s="353">
        <f t="shared" si="1"/>
        <v>1886182</v>
      </c>
      <c r="O49" s="353">
        <f t="shared" si="1"/>
        <v>1932951</v>
      </c>
      <c r="P49" s="353">
        <f t="shared" si="1"/>
        <v>1956328</v>
      </c>
      <c r="Q49" s="353">
        <f t="shared" si="1"/>
        <v>1964372</v>
      </c>
      <c r="R49" s="353">
        <f t="shared" si="1"/>
        <v>1976108</v>
      </c>
      <c r="S49" s="353">
        <f t="shared" si="1"/>
        <v>1965485</v>
      </c>
      <c r="T49" s="353">
        <f t="shared" si="1"/>
        <v>1959015</v>
      </c>
      <c r="U49" s="353">
        <f>SUM(U17:U47)-U45</f>
        <v>1860516</v>
      </c>
      <c r="V49" s="353">
        <f>SUM(V17:V47)-V45</f>
        <v>1926980</v>
      </c>
      <c r="W49" s="166"/>
      <c r="Z49" s="75"/>
    </row>
    <row r="50" spans="1:29" s="74" customFormat="1" ht="12" customHeight="1" x14ac:dyDescent="0.2">
      <c r="A50" s="350" t="s">
        <v>185</v>
      </c>
      <c r="B50" s="353">
        <f>B44+B45+B46+B47</f>
        <v>101328</v>
      </c>
      <c r="C50" s="353">
        <f t="shared" ref="C50:R50" si="2">C44+C45+C46+C47</f>
        <v>102813</v>
      </c>
      <c r="D50" s="353">
        <f t="shared" si="2"/>
        <v>105072</v>
      </c>
      <c r="E50" s="353">
        <f t="shared" si="2"/>
        <v>109182</v>
      </c>
      <c r="F50" s="353">
        <f t="shared" si="2"/>
        <v>108027</v>
      </c>
      <c r="G50" s="353">
        <f t="shared" si="2"/>
        <v>113231</v>
      </c>
      <c r="H50" s="353">
        <f t="shared" si="2"/>
        <v>118887</v>
      </c>
      <c r="I50" s="353">
        <f t="shared" si="2"/>
        <v>124381</v>
      </c>
      <c r="J50" s="353">
        <f t="shared" si="2"/>
        <v>127390</v>
      </c>
      <c r="K50" s="353">
        <f t="shared" si="2"/>
        <v>127740</v>
      </c>
      <c r="L50" s="353">
        <f t="shared" si="2"/>
        <v>132687</v>
      </c>
      <c r="M50" s="353">
        <f t="shared" si="2"/>
        <v>129652</v>
      </c>
      <c r="N50" s="353">
        <f t="shared" si="2"/>
        <v>131320</v>
      </c>
      <c r="O50" s="353">
        <f t="shared" si="2"/>
        <v>137120</v>
      </c>
      <c r="P50" s="353">
        <f t="shared" si="2"/>
        <v>139450</v>
      </c>
      <c r="Q50" s="353">
        <f t="shared" si="2"/>
        <v>143643</v>
      </c>
      <c r="R50" s="353">
        <f t="shared" si="2"/>
        <v>154730</v>
      </c>
      <c r="S50" s="353">
        <f>R50*((S44+S46+S47)/(R44+R46+R47))</f>
        <v>161101.12636632004</v>
      </c>
      <c r="T50" s="353">
        <f>S50*((T44+T46+T47)/(S44+S46+S47))</f>
        <v>163262.55644796681</v>
      </c>
      <c r="U50" s="353">
        <f>T50*((U44+U46+U47)/(T44+T46+T47))</f>
        <v>161667.97452195419</v>
      </c>
      <c r="V50" s="353">
        <f>U50*((V44+V46+V47)/(U44+U46+U47))</f>
        <v>172794.04131539052</v>
      </c>
      <c r="W50" s="165"/>
      <c r="X50" s="26">
        <f>((V50/B50)^(1/20))-1</f>
        <v>2.7046163349526919E-2</v>
      </c>
      <c r="Y50" s="26">
        <f>((V50/Q50)^(1/5))-1</f>
        <v>3.7645146513928918E-2</v>
      </c>
      <c r="Z50" s="75"/>
    </row>
    <row r="51" spans="1:29" ht="12" customHeight="1" x14ac:dyDescent="0.2">
      <c r="A51" s="349" t="s">
        <v>181</v>
      </c>
      <c r="B51" s="354">
        <f>B17+B20+B21+B23+B24+B25+B26+B27+B31+B34+B35+B37+B41+B42+B43</f>
        <v>1328702</v>
      </c>
      <c r="C51" s="354">
        <f t="shared" ref="C51:T51" si="3">C17+C20+C21+C23+C24+C25+C26+C27+C31+C34+C35+C37+C41+C42+C43</f>
        <v>1359444</v>
      </c>
      <c r="D51" s="354">
        <f t="shared" si="3"/>
        <v>1346403</v>
      </c>
      <c r="E51" s="354">
        <f t="shared" si="3"/>
        <v>1346983</v>
      </c>
      <c r="F51" s="354">
        <f t="shared" si="3"/>
        <v>1353595</v>
      </c>
      <c r="G51" s="354">
        <f t="shared" si="3"/>
        <v>1384073</v>
      </c>
      <c r="H51" s="354">
        <f t="shared" si="3"/>
        <v>1432828</v>
      </c>
      <c r="I51" s="354">
        <f t="shared" si="3"/>
        <v>1424406</v>
      </c>
      <c r="J51" s="354">
        <f t="shared" si="3"/>
        <v>1450323</v>
      </c>
      <c r="K51" s="354">
        <f t="shared" si="3"/>
        <v>1452827</v>
      </c>
      <c r="L51" s="354">
        <f t="shared" si="3"/>
        <v>1469519</v>
      </c>
      <c r="M51" s="354">
        <f t="shared" si="3"/>
        <v>1501581</v>
      </c>
      <c r="N51" s="354">
        <f t="shared" si="3"/>
        <v>1495537</v>
      </c>
      <c r="O51" s="354">
        <f t="shared" si="3"/>
        <v>1528454</v>
      </c>
      <c r="P51" s="354">
        <f t="shared" si="3"/>
        <v>1549409</v>
      </c>
      <c r="Q51" s="354">
        <f t="shared" si="3"/>
        <v>1550148</v>
      </c>
      <c r="R51" s="354">
        <f t="shared" si="3"/>
        <v>1544087</v>
      </c>
      <c r="S51" s="354">
        <f t="shared" si="3"/>
        <v>1528237</v>
      </c>
      <c r="T51" s="354">
        <f t="shared" si="3"/>
        <v>1518826</v>
      </c>
      <c r="U51" s="354">
        <f>U17+U20+U21+U23+U24+U25+U26+U27+U31+U34+U35+U37+U41+U42+U43</f>
        <v>1441508</v>
      </c>
      <c r="V51" s="354">
        <f>V17+V20+V21+V23+V24+V25+V26+V27+V31+V34+V35+V37+V41+V42+V43</f>
        <v>1486708</v>
      </c>
    </row>
    <row r="52" spans="1:29" x14ac:dyDescent="0.2">
      <c r="A52" s="76"/>
      <c r="B52" s="76"/>
      <c r="C52" s="76"/>
      <c r="D52" s="76"/>
      <c r="E52" s="76"/>
      <c r="F52" s="76"/>
      <c r="G52" s="76"/>
      <c r="H52" s="76"/>
      <c r="I52" s="76"/>
      <c r="J52" s="76"/>
    </row>
    <row r="53" spans="1:29" ht="18" x14ac:dyDescent="0.25">
      <c r="A53" s="68" t="s">
        <v>98</v>
      </c>
    </row>
    <row r="54" spans="1:29" s="78" customFormat="1" ht="18" x14ac:dyDescent="0.25">
      <c r="A54" s="77"/>
    </row>
    <row r="55" spans="1:29" s="78" customFormat="1" ht="13.5" thickBot="1" x14ac:dyDescent="0.25">
      <c r="A55" s="178" t="s">
        <v>92</v>
      </c>
      <c r="B55" s="340">
        <v>41053.473344907405</v>
      </c>
      <c r="C55" s="69"/>
    </row>
    <row r="56" spans="1:29" s="78" customFormat="1" ht="13.5" thickTop="1" x14ac:dyDescent="0.2">
      <c r="A56" s="178" t="s">
        <v>93</v>
      </c>
      <c r="B56" s="340">
        <v>41092.628691863429</v>
      </c>
      <c r="C56" s="6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</row>
    <row r="57" spans="1:29" s="78" customFormat="1" ht="13.5" thickBot="1" x14ac:dyDescent="0.25">
      <c r="A57" s="178" t="s">
        <v>198</v>
      </c>
      <c r="B57" s="178" t="s">
        <v>100</v>
      </c>
      <c r="C57" s="6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</row>
    <row r="58" spans="1:29" s="78" customFormat="1" ht="14.25" thickTop="1" thickBot="1" x14ac:dyDescent="0.25">
      <c r="A58" s="69"/>
      <c r="B58" s="69"/>
      <c r="C58" s="69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</row>
    <row r="59" spans="1:29" ht="13.5" thickTop="1" x14ac:dyDescent="0.2">
      <c r="A59" s="8"/>
      <c r="B59" s="9" t="s">
        <v>37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29" x14ac:dyDescent="0.2">
      <c r="A60" s="4"/>
      <c r="B60" s="10" t="s">
        <v>0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29" x14ac:dyDescent="0.2">
      <c r="A61" s="4"/>
      <c r="B61" s="10" t="s">
        <v>1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64">
        <f>Q74/P74-1</f>
        <v>0.1206896551724137</v>
      </c>
    </row>
    <row r="62" spans="1:29" x14ac:dyDescent="0.2">
      <c r="A62" s="504"/>
      <c r="B62" s="505"/>
      <c r="C62" s="505"/>
      <c r="D62" s="505"/>
      <c r="E62" s="505"/>
      <c r="F62" s="505"/>
      <c r="G62" s="505"/>
      <c r="H62" s="505"/>
      <c r="I62" s="505"/>
      <c r="J62" s="505"/>
      <c r="K62" s="505"/>
      <c r="L62" s="505"/>
      <c r="M62" s="505"/>
      <c r="N62" s="505"/>
      <c r="O62" s="505"/>
      <c r="P62" s="505"/>
      <c r="Q62" s="505"/>
      <c r="R62" s="505"/>
      <c r="AC62" s="209" t="s">
        <v>205</v>
      </c>
    </row>
    <row r="63" spans="1:29" ht="12.75" customHeight="1" x14ac:dyDescent="0.2">
      <c r="A63" s="13" t="s">
        <v>3</v>
      </c>
      <c r="B63" s="177" t="s">
        <v>56</v>
      </c>
      <c r="C63" s="177" t="s">
        <v>57</v>
      </c>
      <c r="D63" s="177" t="s">
        <v>58</v>
      </c>
      <c r="E63" s="177" t="s">
        <v>59</v>
      </c>
      <c r="F63" s="177" t="s">
        <v>60</v>
      </c>
      <c r="G63" s="177" t="s">
        <v>61</v>
      </c>
      <c r="H63" s="177" t="s">
        <v>62</v>
      </c>
      <c r="I63" s="177" t="s">
        <v>63</v>
      </c>
      <c r="J63" s="177" t="s">
        <v>64</v>
      </c>
      <c r="K63" s="177" t="s">
        <v>65</v>
      </c>
      <c r="L63" s="177" t="s">
        <v>66</v>
      </c>
      <c r="M63" s="177" t="s">
        <v>67</v>
      </c>
      <c r="N63" s="177" t="s">
        <v>68</v>
      </c>
      <c r="O63" s="177" t="s">
        <v>69</v>
      </c>
      <c r="P63" s="177" t="s">
        <v>70</v>
      </c>
      <c r="Q63" s="177" t="s">
        <v>71</v>
      </c>
      <c r="R63" s="177" t="s">
        <v>87</v>
      </c>
      <c r="S63" s="177" t="s">
        <v>95</v>
      </c>
      <c r="T63" s="177" t="s">
        <v>96</v>
      </c>
      <c r="U63" s="177" t="s">
        <v>197</v>
      </c>
      <c r="V63" s="177" t="s">
        <v>271</v>
      </c>
      <c r="W63" s="14" t="s">
        <v>195</v>
      </c>
      <c r="X63" s="14" t="s">
        <v>189</v>
      </c>
      <c r="Y63" s="14" t="s">
        <v>190</v>
      </c>
      <c r="Z63" s="14" t="s">
        <v>191</v>
      </c>
      <c r="AA63" s="14" t="s">
        <v>206</v>
      </c>
      <c r="AB63" s="14" t="s">
        <v>274</v>
      </c>
      <c r="AC63" s="210">
        <v>2010</v>
      </c>
    </row>
    <row r="64" spans="1:29" ht="12.75" customHeight="1" x14ac:dyDescent="0.2">
      <c r="A64" s="15" t="s">
        <v>4</v>
      </c>
      <c r="B64" s="16"/>
      <c r="C64" s="16"/>
      <c r="D64" s="16"/>
      <c r="E64" s="16"/>
      <c r="F64" s="16"/>
      <c r="G64" s="16"/>
      <c r="H64" s="16"/>
      <c r="I64" s="26"/>
      <c r="J64" s="26"/>
      <c r="K64" s="26"/>
      <c r="L64" s="26"/>
      <c r="M64" s="26"/>
      <c r="N64" s="26"/>
      <c r="O64" s="26"/>
      <c r="P64" s="26">
        <f>P65/O65-1</f>
        <v>0.14983164983164987</v>
      </c>
      <c r="Q64" s="26">
        <f>Q65/P65-1</f>
        <v>0.18008784773060027</v>
      </c>
      <c r="R64" s="26">
        <f>R65/Q65-1</f>
        <v>0.22580645161290325</v>
      </c>
      <c r="S64" s="26">
        <f>S65/R65-1</f>
        <v>0.27935222672064786</v>
      </c>
      <c r="T64" s="26">
        <f>T65/S65-1</f>
        <v>0.36867088607594933</v>
      </c>
      <c r="U64" s="26">
        <f t="shared" ref="U64:V64" si="4">U65/T65-1</f>
        <v>0.44393063583815029</v>
      </c>
      <c r="V64" s="26">
        <f t="shared" si="4"/>
        <v>0.47558046437149715</v>
      </c>
    </row>
    <row r="65" spans="1:29" ht="12.75" customHeight="1" x14ac:dyDescent="0.2">
      <c r="A65" s="82" t="s">
        <v>88</v>
      </c>
      <c r="B65" s="341">
        <v>138</v>
      </c>
      <c r="C65" s="341">
        <v>156</v>
      </c>
      <c r="D65" s="341">
        <v>174</v>
      </c>
      <c r="E65" s="341">
        <v>189</v>
      </c>
      <c r="F65" s="341">
        <v>231</v>
      </c>
      <c r="G65" s="341">
        <v>282</v>
      </c>
      <c r="H65" s="341">
        <v>305</v>
      </c>
      <c r="I65" s="341">
        <v>329</v>
      </c>
      <c r="J65" s="341">
        <v>362</v>
      </c>
      <c r="K65" s="341">
        <v>391</v>
      </c>
      <c r="L65" s="341">
        <v>430</v>
      </c>
      <c r="M65" s="341">
        <v>482</v>
      </c>
      <c r="N65" s="341">
        <v>533</v>
      </c>
      <c r="O65" s="341">
        <v>594</v>
      </c>
      <c r="P65" s="341">
        <v>683</v>
      </c>
      <c r="Q65" s="341">
        <v>806</v>
      </c>
      <c r="R65" s="341">
        <v>988</v>
      </c>
      <c r="S65" s="341">
        <v>1264</v>
      </c>
      <c r="T65" s="341">
        <v>1730</v>
      </c>
      <c r="U65" s="341">
        <v>2498</v>
      </c>
      <c r="V65" s="341">
        <v>3686</v>
      </c>
      <c r="W65" s="26">
        <f>(T65/O65)^(1/5)-1</f>
        <v>0.23837430318488506</v>
      </c>
      <c r="X65" s="164">
        <f t="shared" ref="X65:X73" si="5">R65/Q65-1</f>
        <v>0.22580645161290325</v>
      </c>
      <c r="Y65" s="26">
        <f t="shared" ref="Y65:Y73" si="6">S65/R65-1</f>
        <v>0.27935222672064786</v>
      </c>
      <c r="Z65" s="26">
        <f t="shared" ref="Z65:AB80" si="7">T65/S65-1</f>
        <v>0.36867088607594933</v>
      </c>
      <c r="AA65" s="26">
        <f t="shared" si="7"/>
        <v>0.44393063583815029</v>
      </c>
      <c r="AB65" s="26">
        <f>V65/U65-1</f>
        <v>0.47558046437149715</v>
      </c>
      <c r="AC65" s="164">
        <f>V65/$V$65</f>
        <v>1</v>
      </c>
    </row>
    <row r="66" spans="1:29" ht="12.75" customHeight="1" thickBot="1" x14ac:dyDescent="0.25">
      <c r="A66" s="83" t="s">
        <v>5</v>
      </c>
      <c r="B66" s="342">
        <v>1</v>
      </c>
      <c r="C66" s="342">
        <v>1</v>
      </c>
      <c r="D66" s="342">
        <v>1</v>
      </c>
      <c r="E66" s="342">
        <v>1</v>
      </c>
      <c r="F66" s="342">
        <v>1</v>
      </c>
      <c r="G66" s="342">
        <v>1</v>
      </c>
      <c r="H66" s="342">
        <v>1</v>
      </c>
      <c r="I66" s="342">
        <v>1</v>
      </c>
      <c r="J66" s="342">
        <v>1</v>
      </c>
      <c r="K66" s="342">
        <v>1</v>
      </c>
      <c r="L66" s="342">
        <v>1</v>
      </c>
      <c r="M66" s="342">
        <v>1</v>
      </c>
      <c r="N66" s="342">
        <v>2</v>
      </c>
      <c r="O66" s="342">
        <v>2</v>
      </c>
      <c r="P66" s="342">
        <v>3</v>
      </c>
      <c r="Q66" s="342">
        <v>3</v>
      </c>
      <c r="R66" s="342">
        <v>3</v>
      </c>
      <c r="S66" s="342">
        <v>5</v>
      </c>
      <c r="T66" s="342">
        <v>9</v>
      </c>
      <c r="U66" s="342">
        <v>25</v>
      </c>
      <c r="V66" s="342">
        <v>60</v>
      </c>
      <c r="W66" s="26">
        <f t="shared" ref="W66:W92" si="8">(T66/O66)^(1/5)-1</f>
        <v>0.35096003852061353</v>
      </c>
      <c r="X66" s="164">
        <f t="shared" si="5"/>
        <v>0</v>
      </c>
      <c r="Y66" s="164">
        <f t="shared" si="6"/>
        <v>0.66666666666666674</v>
      </c>
      <c r="Z66" s="164">
        <f t="shared" si="7"/>
        <v>0.8</v>
      </c>
      <c r="AA66" s="26">
        <f>U66/T66-1</f>
        <v>1.7777777777777777</v>
      </c>
      <c r="AB66" s="26">
        <f>V66/U66-1</f>
        <v>1.4</v>
      </c>
      <c r="AC66" s="360">
        <f t="shared" ref="AC66:AC92" si="9">V66/$V$65</f>
        <v>1.6277807921866522E-2</v>
      </c>
    </row>
    <row r="67" spans="1:29" ht="12.75" customHeight="1" thickTop="1" thickBot="1" x14ac:dyDescent="0.25">
      <c r="A67" s="17" t="s">
        <v>6</v>
      </c>
      <c r="B67" s="342">
        <v>0</v>
      </c>
      <c r="C67" s="342">
        <v>0</v>
      </c>
      <c r="D67" s="342">
        <v>0</v>
      </c>
      <c r="E67" s="342">
        <v>0</v>
      </c>
      <c r="F67" s="342">
        <v>0</v>
      </c>
      <c r="G67" s="342">
        <v>0</v>
      </c>
      <c r="H67" s="342">
        <v>0</v>
      </c>
      <c r="I67" s="342">
        <v>0</v>
      </c>
      <c r="J67" s="342">
        <v>0</v>
      </c>
      <c r="K67" s="342">
        <v>0</v>
      </c>
      <c r="L67" s="342">
        <v>0</v>
      </c>
      <c r="M67" s="342">
        <v>0</v>
      </c>
      <c r="N67" s="342">
        <v>0</v>
      </c>
      <c r="O67" s="342">
        <v>0</v>
      </c>
      <c r="P67" s="342">
        <v>0</v>
      </c>
      <c r="Q67" s="342">
        <v>0</v>
      </c>
      <c r="R67" s="342">
        <v>0</v>
      </c>
      <c r="S67" s="342">
        <v>0</v>
      </c>
      <c r="T67" s="342">
        <v>0</v>
      </c>
      <c r="U67" s="342">
        <v>0</v>
      </c>
      <c r="V67" s="342">
        <v>12</v>
      </c>
      <c r="W67" s="26"/>
      <c r="X67" s="164" t="e">
        <f t="shared" si="5"/>
        <v>#DIV/0!</v>
      </c>
      <c r="Y67" s="164" t="e">
        <f t="shared" si="6"/>
        <v>#DIV/0!</v>
      </c>
      <c r="Z67" s="164" t="e">
        <f t="shared" si="7"/>
        <v>#DIV/0!</v>
      </c>
      <c r="AA67" s="26" t="e">
        <f t="shared" si="7"/>
        <v>#DIV/0!</v>
      </c>
      <c r="AB67" s="26" t="e">
        <f t="shared" si="7"/>
        <v>#DIV/0!</v>
      </c>
      <c r="AC67" s="360">
        <f t="shared" si="9"/>
        <v>3.2555615843733042E-3</v>
      </c>
    </row>
    <row r="68" spans="1:29" ht="12.75" customHeight="1" thickTop="1" thickBot="1" x14ac:dyDescent="0.25">
      <c r="A68" s="17" t="s">
        <v>7</v>
      </c>
      <c r="B68" s="342">
        <v>0</v>
      </c>
      <c r="C68" s="342">
        <v>0</v>
      </c>
      <c r="D68" s="342">
        <v>0</v>
      </c>
      <c r="E68" s="342">
        <v>0</v>
      </c>
      <c r="F68" s="342">
        <v>0</v>
      </c>
      <c r="G68" s="342">
        <v>0</v>
      </c>
      <c r="H68" s="342">
        <v>0</v>
      </c>
      <c r="I68" s="342">
        <v>0</v>
      </c>
      <c r="J68" s="342">
        <v>0</v>
      </c>
      <c r="K68" s="342">
        <v>0</v>
      </c>
      <c r="L68" s="342">
        <v>0</v>
      </c>
      <c r="M68" s="342">
        <v>0</v>
      </c>
      <c r="N68" s="342">
        <v>0</v>
      </c>
      <c r="O68" s="342">
        <v>0</v>
      </c>
      <c r="P68" s="342">
        <v>2</v>
      </c>
      <c r="Q68" s="342">
        <v>2</v>
      </c>
      <c r="R68" s="342">
        <v>3</v>
      </c>
      <c r="S68" s="342">
        <v>4</v>
      </c>
      <c r="T68" s="342">
        <v>6</v>
      </c>
      <c r="U68" s="342">
        <v>14</v>
      </c>
      <c r="V68" s="342">
        <v>62</v>
      </c>
      <c r="W68" s="26"/>
      <c r="X68" s="164">
        <f t="shared" si="5"/>
        <v>0.5</v>
      </c>
      <c r="Y68" s="164">
        <f t="shared" si="6"/>
        <v>0.33333333333333326</v>
      </c>
      <c r="Z68" s="164">
        <f t="shared" si="7"/>
        <v>0.5</v>
      </c>
      <c r="AA68" s="26">
        <f t="shared" si="7"/>
        <v>1.3333333333333335</v>
      </c>
      <c r="AB68" s="26">
        <f t="shared" si="7"/>
        <v>3.4285714285714288</v>
      </c>
      <c r="AC68" s="360">
        <f t="shared" si="9"/>
        <v>1.6820401519262073E-2</v>
      </c>
    </row>
    <row r="69" spans="1:29" ht="12.75" customHeight="1" thickTop="1" thickBot="1" x14ac:dyDescent="0.25">
      <c r="A69" s="17" t="s">
        <v>8</v>
      </c>
      <c r="B69" s="342">
        <v>2</v>
      </c>
      <c r="C69" s="342">
        <v>3</v>
      </c>
      <c r="D69" s="342">
        <v>3</v>
      </c>
      <c r="E69" s="342">
        <v>4</v>
      </c>
      <c r="F69" s="342">
        <v>4</v>
      </c>
      <c r="G69" s="342">
        <v>5</v>
      </c>
      <c r="H69" s="342">
        <v>6</v>
      </c>
      <c r="I69" s="342">
        <v>7</v>
      </c>
      <c r="J69" s="342">
        <v>7</v>
      </c>
      <c r="K69" s="342">
        <v>8</v>
      </c>
      <c r="L69" s="342">
        <v>8</v>
      </c>
      <c r="M69" s="342">
        <v>8</v>
      </c>
      <c r="N69" s="342">
        <v>9</v>
      </c>
      <c r="O69" s="342">
        <v>9</v>
      </c>
      <c r="P69" s="342">
        <v>10</v>
      </c>
      <c r="Q69" s="342">
        <v>10</v>
      </c>
      <c r="R69" s="342">
        <v>11</v>
      </c>
      <c r="S69" s="342">
        <v>12</v>
      </c>
      <c r="T69" s="342">
        <v>13</v>
      </c>
      <c r="U69" s="342">
        <v>14</v>
      </c>
      <c r="V69" s="342">
        <v>16</v>
      </c>
      <c r="W69" s="26">
        <f t="shared" si="8"/>
        <v>7.6316922514810814E-2</v>
      </c>
      <c r="X69" s="164">
        <f t="shared" si="5"/>
        <v>0.10000000000000009</v>
      </c>
      <c r="Y69" s="164">
        <f t="shared" si="6"/>
        <v>9.0909090909090828E-2</v>
      </c>
      <c r="Z69" s="164">
        <f t="shared" si="7"/>
        <v>8.3333333333333259E-2</v>
      </c>
      <c r="AA69" s="26">
        <f t="shared" si="7"/>
        <v>7.6923076923076872E-2</v>
      </c>
      <c r="AB69" s="26">
        <f t="shared" si="7"/>
        <v>0.14285714285714279</v>
      </c>
      <c r="AC69" s="360">
        <f t="shared" si="9"/>
        <v>4.3407487791644059E-3</v>
      </c>
    </row>
    <row r="70" spans="1:29" ht="12.75" customHeight="1" thickTop="1" thickBot="1" x14ac:dyDescent="0.25">
      <c r="A70" s="17" t="s">
        <v>9</v>
      </c>
      <c r="B70" s="342">
        <v>11</v>
      </c>
      <c r="C70" s="342">
        <v>14</v>
      </c>
      <c r="D70" s="342">
        <v>19</v>
      </c>
      <c r="E70" s="342">
        <v>24</v>
      </c>
      <c r="F70" s="342">
        <v>31</v>
      </c>
      <c r="G70" s="342">
        <v>38</v>
      </c>
      <c r="H70" s="342">
        <v>48</v>
      </c>
      <c r="I70" s="342">
        <v>61</v>
      </c>
      <c r="J70" s="342">
        <v>77</v>
      </c>
      <c r="K70" s="342">
        <v>92</v>
      </c>
      <c r="L70" s="342">
        <v>115</v>
      </c>
      <c r="M70" s="342">
        <v>150</v>
      </c>
      <c r="N70" s="342">
        <v>184</v>
      </c>
      <c r="O70" s="342">
        <v>216</v>
      </c>
      <c r="P70" s="342">
        <v>262</v>
      </c>
      <c r="Q70" s="342">
        <v>353</v>
      </c>
      <c r="R70" s="342">
        <v>472</v>
      </c>
      <c r="S70" s="342">
        <v>580</v>
      </c>
      <c r="T70" s="342">
        <v>735</v>
      </c>
      <c r="U70" s="342">
        <v>973</v>
      </c>
      <c r="V70" s="342">
        <v>1452</v>
      </c>
      <c r="W70" s="26">
        <f t="shared" si="8"/>
        <v>0.27751708694506072</v>
      </c>
      <c r="X70" s="164">
        <f t="shared" si="5"/>
        <v>0.33711048158640233</v>
      </c>
      <c r="Y70" s="164">
        <f t="shared" si="6"/>
        <v>0.22881355932203395</v>
      </c>
      <c r="Z70" s="164">
        <f t="shared" si="7"/>
        <v>0.26724137931034475</v>
      </c>
      <c r="AA70" s="26">
        <f t="shared" si="7"/>
        <v>0.32380952380952377</v>
      </c>
      <c r="AB70" s="26">
        <f t="shared" si="7"/>
        <v>0.49229188078108943</v>
      </c>
      <c r="AC70" s="360">
        <f t="shared" si="9"/>
        <v>0.39392295170916986</v>
      </c>
    </row>
    <row r="71" spans="1:29" ht="12.75" customHeight="1" thickTop="1" thickBot="1" x14ac:dyDescent="0.25">
      <c r="A71" s="17" t="s">
        <v>10</v>
      </c>
      <c r="B71" s="342">
        <v>0</v>
      </c>
      <c r="C71" s="342">
        <v>0</v>
      </c>
      <c r="D71" s="342">
        <v>0</v>
      </c>
      <c r="E71" s="342">
        <v>0</v>
      </c>
      <c r="F71" s="342">
        <v>0</v>
      </c>
      <c r="G71" s="342">
        <v>0</v>
      </c>
      <c r="H71" s="342">
        <v>0</v>
      </c>
      <c r="I71" s="342">
        <v>0</v>
      </c>
      <c r="J71" s="342">
        <v>0</v>
      </c>
      <c r="K71" s="342">
        <v>0</v>
      </c>
      <c r="L71" s="342">
        <v>0</v>
      </c>
      <c r="M71" s="342">
        <v>0</v>
      </c>
      <c r="N71" s="342">
        <v>0</v>
      </c>
      <c r="O71" s="342">
        <v>0</v>
      </c>
      <c r="P71" s="342">
        <v>0</v>
      </c>
      <c r="Q71" s="342">
        <v>0</v>
      </c>
      <c r="R71" s="342">
        <v>0</v>
      </c>
      <c r="S71" s="342">
        <v>0</v>
      </c>
      <c r="T71" s="342">
        <v>0</v>
      </c>
      <c r="U71" s="342">
        <v>0</v>
      </c>
      <c r="V71" s="342">
        <v>0</v>
      </c>
      <c r="W71" s="26"/>
      <c r="X71" s="164" t="e">
        <f t="shared" si="5"/>
        <v>#DIV/0!</v>
      </c>
      <c r="Y71" s="164" t="e">
        <f t="shared" si="6"/>
        <v>#DIV/0!</v>
      </c>
      <c r="Z71" s="164" t="e">
        <f t="shared" si="7"/>
        <v>#DIV/0!</v>
      </c>
      <c r="AA71" s="26" t="e">
        <f t="shared" si="7"/>
        <v>#DIV/0!</v>
      </c>
      <c r="AB71" s="26" t="e">
        <f t="shared" si="7"/>
        <v>#DIV/0!</v>
      </c>
      <c r="AC71" s="360">
        <f t="shared" si="9"/>
        <v>0</v>
      </c>
    </row>
    <row r="72" spans="1:29" ht="12.75" customHeight="1" thickTop="1" thickBot="1" x14ac:dyDescent="0.25">
      <c r="A72" s="17" t="s">
        <v>11</v>
      </c>
      <c r="B72" s="342">
        <v>0</v>
      </c>
      <c r="C72" s="342">
        <v>0</v>
      </c>
      <c r="D72" s="342">
        <v>0</v>
      </c>
      <c r="E72" s="342">
        <v>0</v>
      </c>
      <c r="F72" s="342">
        <v>0</v>
      </c>
      <c r="G72" s="342">
        <v>0</v>
      </c>
      <c r="H72" s="342">
        <v>0</v>
      </c>
      <c r="I72" s="342">
        <v>0</v>
      </c>
      <c r="J72" s="342">
        <v>0</v>
      </c>
      <c r="K72" s="342">
        <v>0</v>
      </c>
      <c r="L72" s="342">
        <v>0</v>
      </c>
      <c r="M72" s="342">
        <v>0</v>
      </c>
      <c r="N72" s="342">
        <v>0</v>
      </c>
      <c r="O72" s="342">
        <v>0</v>
      </c>
      <c r="P72" s="342">
        <v>0</v>
      </c>
      <c r="Q72" s="342">
        <v>0</v>
      </c>
      <c r="R72" s="342">
        <v>1</v>
      </c>
      <c r="S72" s="342">
        <v>1</v>
      </c>
      <c r="T72" s="342">
        <v>3</v>
      </c>
      <c r="U72" s="342">
        <v>4</v>
      </c>
      <c r="V72" s="342">
        <v>6</v>
      </c>
      <c r="W72" s="26"/>
      <c r="X72" s="164" t="e">
        <f t="shared" si="5"/>
        <v>#DIV/0!</v>
      </c>
      <c r="Y72" s="164">
        <f t="shared" si="6"/>
        <v>0</v>
      </c>
      <c r="Z72" s="164">
        <f t="shared" si="7"/>
        <v>2</v>
      </c>
      <c r="AA72" s="26">
        <f t="shared" si="7"/>
        <v>0.33333333333333326</v>
      </c>
      <c r="AB72" s="26">
        <f t="shared" si="7"/>
        <v>0.5</v>
      </c>
      <c r="AC72" s="360">
        <f t="shared" si="9"/>
        <v>1.6277807921866521E-3</v>
      </c>
    </row>
    <row r="73" spans="1:29" ht="12.75" customHeight="1" thickTop="1" thickBot="1" x14ac:dyDescent="0.25">
      <c r="A73" s="17" t="s">
        <v>12</v>
      </c>
      <c r="B73" s="342">
        <v>56</v>
      </c>
      <c r="C73" s="342">
        <v>63</v>
      </c>
      <c r="D73" s="342">
        <v>70</v>
      </c>
      <c r="E73" s="342">
        <v>75</v>
      </c>
      <c r="F73" s="342">
        <v>79</v>
      </c>
      <c r="G73" s="342">
        <v>82</v>
      </c>
      <c r="H73" s="342">
        <v>86</v>
      </c>
      <c r="I73" s="342">
        <v>89</v>
      </c>
      <c r="J73" s="342">
        <v>93</v>
      </c>
      <c r="K73" s="342">
        <v>97</v>
      </c>
      <c r="L73" s="342">
        <v>99</v>
      </c>
      <c r="M73" s="342">
        <v>100</v>
      </c>
      <c r="N73" s="342">
        <v>99</v>
      </c>
      <c r="O73" s="342">
        <v>99</v>
      </c>
      <c r="P73" s="342">
        <v>108</v>
      </c>
      <c r="Q73" s="342">
        <v>101</v>
      </c>
      <c r="R73" s="342">
        <v>109</v>
      </c>
      <c r="S73" s="342">
        <v>160</v>
      </c>
      <c r="T73" s="342">
        <v>174</v>
      </c>
      <c r="U73" s="342">
        <v>187</v>
      </c>
      <c r="V73" s="342">
        <v>197</v>
      </c>
      <c r="W73" s="26">
        <f t="shared" si="8"/>
        <v>0.11939357728279076</v>
      </c>
      <c r="X73" s="164">
        <f t="shared" si="5"/>
        <v>7.9207920792079278E-2</v>
      </c>
      <c r="Y73" s="164">
        <f t="shared" si="6"/>
        <v>0.46788990825688082</v>
      </c>
      <c r="Z73" s="164">
        <f t="shared" si="7"/>
        <v>8.7499999999999911E-2</v>
      </c>
      <c r="AA73" s="26">
        <f t="shared" si="7"/>
        <v>7.4712643678160884E-2</v>
      </c>
      <c r="AB73" s="26">
        <f t="shared" si="7"/>
        <v>5.3475935828876997E-2</v>
      </c>
      <c r="AC73" s="360">
        <f t="shared" si="9"/>
        <v>5.3445469343461748E-2</v>
      </c>
    </row>
    <row r="74" spans="1:29" ht="12.75" customHeight="1" thickTop="1" thickBot="1" x14ac:dyDescent="0.25">
      <c r="A74" s="17" t="s">
        <v>13</v>
      </c>
      <c r="B74" s="342">
        <v>1</v>
      </c>
      <c r="C74" s="342">
        <v>1</v>
      </c>
      <c r="D74" s="342">
        <v>1</v>
      </c>
      <c r="E74" s="342">
        <v>1</v>
      </c>
      <c r="F74" s="342">
        <v>25</v>
      </c>
      <c r="G74" s="342">
        <v>26</v>
      </c>
      <c r="H74" s="342">
        <v>26</v>
      </c>
      <c r="I74" s="342">
        <v>24</v>
      </c>
      <c r="J74" s="342">
        <v>27</v>
      </c>
      <c r="K74" s="342">
        <v>29</v>
      </c>
      <c r="L74" s="342">
        <v>33</v>
      </c>
      <c r="M74" s="342">
        <v>38</v>
      </c>
      <c r="N74" s="342">
        <v>43</v>
      </c>
      <c r="O74" s="342">
        <v>48</v>
      </c>
      <c r="P74" s="342">
        <v>58</v>
      </c>
      <c r="Q74" s="342">
        <v>65</v>
      </c>
      <c r="R74" s="342">
        <v>83</v>
      </c>
      <c r="S74" s="342">
        <v>137</v>
      </c>
      <c r="T74" s="342">
        <v>352</v>
      </c>
      <c r="U74" s="342">
        <v>711</v>
      </c>
      <c r="V74" s="342">
        <v>1019</v>
      </c>
      <c r="W74" s="26">
        <f t="shared" si="8"/>
        <v>0.4895678330272486</v>
      </c>
      <c r="X74" s="164">
        <f>R74/Q74-1</f>
        <v>0.27692307692307683</v>
      </c>
      <c r="Y74" s="164">
        <f>S74/R74-1</f>
        <v>0.65060240963855431</v>
      </c>
      <c r="Z74" s="164">
        <f>T74/S74-1</f>
        <v>1.5693430656934306</v>
      </c>
      <c r="AA74" s="26">
        <f t="shared" si="7"/>
        <v>1.0198863636363638</v>
      </c>
      <c r="AB74" s="26">
        <f t="shared" si="7"/>
        <v>0.43319268635724328</v>
      </c>
      <c r="AC74" s="360">
        <f t="shared" si="9"/>
        <v>0.27645143787303311</v>
      </c>
    </row>
    <row r="75" spans="1:29" ht="12.75" customHeight="1" thickTop="1" thickBot="1" x14ac:dyDescent="0.25">
      <c r="A75" s="17" t="s">
        <v>14</v>
      </c>
      <c r="B75" s="342">
        <v>19</v>
      </c>
      <c r="C75" s="342">
        <v>20</v>
      </c>
      <c r="D75" s="342">
        <v>20</v>
      </c>
      <c r="E75" s="342">
        <v>20</v>
      </c>
      <c r="F75" s="342">
        <v>20</v>
      </c>
      <c r="G75" s="342">
        <v>20</v>
      </c>
      <c r="H75" s="342">
        <v>19</v>
      </c>
      <c r="I75" s="342">
        <v>19</v>
      </c>
      <c r="J75" s="342">
        <v>18</v>
      </c>
      <c r="K75" s="342">
        <v>17</v>
      </c>
      <c r="L75" s="342">
        <v>17</v>
      </c>
      <c r="M75" s="342">
        <v>17</v>
      </c>
      <c r="N75" s="342">
        <v>17</v>
      </c>
      <c r="O75" s="342">
        <v>18</v>
      </c>
      <c r="P75" s="342">
        <v>19</v>
      </c>
      <c r="Q75" s="342">
        <v>22</v>
      </c>
      <c r="R75" s="342">
        <v>28</v>
      </c>
      <c r="S75" s="342">
        <v>36</v>
      </c>
      <c r="T75" s="342">
        <v>47</v>
      </c>
      <c r="U75" s="342">
        <v>66</v>
      </c>
      <c r="V75" s="342">
        <v>108</v>
      </c>
      <c r="W75" s="26">
        <f t="shared" si="8"/>
        <v>0.21161619749413418</v>
      </c>
      <c r="X75" s="164">
        <f t="shared" ref="X75:X92" si="10">R75/Q75-1</f>
        <v>0.27272727272727271</v>
      </c>
      <c r="Y75" s="164">
        <f t="shared" ref="Y75:Y92" si="11">S75/R75-1</f>
        <v>0.28571428571428581</v>
      </c>
      <c r="Z75" s="164">
        <f t="shared" ref="Z75:AB92" si="12">T75/S75-1</f>
        <v>0.30555555555555558</v>
      </c>
      <c r="AA75" s="26">
        <f t="shared" si="7"/>
        <v>0.4042553191489362</v>
      </c>
      <c r="AB75" s="26">
        <f t="shared" si="7"/>
        <v>0.63636363636363646</v>
      </c>
      <c r="AC75" s="360">
        <f t="shared" si="9"/>
        <v>2.9300054259359741E-2</v>
      </c>
    </row>
    <row r="76" spans="1:29" ht="12.75" customHeight="1" thickTop="1" thickBot="1" x14ac:dyDescent="0.25">
      <c r="A76" s="17" t="s">
        <v>15</v>
      </c>
      <c r="B76" s="342">
        <v>5</v>
      </c>
      <c r="C76" s="342">
        <v>6</v>
      </c>
      <c r="D76" s="342">
        <v>7</v>
      </c>
      <c r="E76" s="342">
        <v>8</v>
      </c>
      <c r="F76" s="342">
        <v>8</v>
      </c>
      <c r="G76" s="342">
        <v>8</v>
      </c>
      <c r="H76" s="342">
        <v>8</v>
      </c>
      <c r="I76" s="342">
        <v>9</v>
      </c>
      <c r="J76" s="342">
        <v>11</v>
      </c>
      <c r="K76" s="342">
        <v>11</v>
      </c>
      <c r="L76" s="342">
        <v>12</v>
      </c>
      <c r="M76" s="342">
        <v>14</v>
      </c>
      <c r="N76" s="342">
        <v>16</v>
      </c>
      <c r="O76" s="342">
        <v>18</v>
      </c>
      <c r="P76" s="342">
        <v>21</v>
      </c>
      <c r="Q76" s="342">
        <v>30</v>
      </c>
      <c r="R76" s="342">
        <v>38</v>
      </c>
      <c r="S76" s="342">
        <v>56</v>
      </c>
      <c r="T76" s="342">
        <v>83</v>
      </c>
      <c r="U76" s="342">
        <v>143</v>
      </c>
      <c r="V76" s="342">
        <v>298</v>
      </c>
      <c r="W76" s="26">
        <f t="shared" si="8"/>
        <v>0.35756651526625194</v>
      </c>
      <c r="X76" s="164">
        <f t="shared" si="10"/>
        <v>0.26666666666666661</v>
      </c>
      <c r="Y76" s="164">
        <f t="shared" si="11"/>
        <v>0.47368421052631571</v>
      </c>
      <c r="Z76" s="164">
        <f t="shared" si="12"/>
        <v>0.48214285714285721</v>
      </c>
      <c r="AA76" s="26">
        <f t="shared" si="7"/>
        <v>0.72289156626506035</v>
      </c>
      <c r="AB76" s="26">
        <f t="shared" si="7"/>
        <v>1.0839160839160837</v>
      </c>
      <c r="AC76" s="360">
        <f t="shared" si="9"/>
        <v>8.0846446011937065E-2</v>
      </c>
    </row>
    <row r="77" spans="1:29" ht="12.75" customHeight="1" thickTop="1" thickBot="1" x14ac:dyDescent="0.25">
      <c r="A77" s="17" t="s">
        <v>16</v>
      </c>
      <c r="B77" s="342">
        <v>0</v>
      </c>
      <c r="C77" s="342">
        <v>0</v>
      </c>
      <c r="D77" s="342">
        <v>0</v>
      </c>
      <c r="E77" s="342">
        <v>0</v>
      </c>
      <c r="F77" s="342">
        <v>0</v>
      </c>
      <c r="G77" s="342">
        <v>31</v>
      </c>
      <c r="H77" s="342">
        <v>32</v>
      </c>
      <c r="I77" s="342">
        <v>33</v>
      </c>
      <c r="J77" s="342">
        <v>34</v>
      </c>
      <c r="K77" s="342">
        <v>35</v>
      </c>
      <c r="L77" s="342">
        <v>35</v>
      </c>
      <c r="M77" s="342">
        <v>34</v>
      </c>
      <c r="N77" s="342">
        <v>35</v>
      </c>
      <c r="O77" s="342">
        <v>36</v>
      </c>
      <c r="P77" s="342">
        <v>40</v>
      </c>
      <c r="Q77" s="342">
        <v>41</v>
      </c>
      <c r="R77" s="342">
        <v>43</v>
      </c>
      <c r="S77" s="342">
        <v>54</v>
      </c>
      <c r="T77" s="342">
        <v>56</v>
      </c>
      <c r="U77" s="342">
        <v>58</v>
      </c>
      <c r="V77" s="342">
        <v>61</v>
      </c>
      <c r="W77" s="26">
        <f t="shared" si="8"/>
        <v>9.2388464140372939E-2</v>
      </c>
      <c r="X77" s="164">
        <f t="shared" si="10"/>
        <v>4.8780487804878092E-2</v>
      </c>
      <c r="Y77" s="164">
        <f t="shared" si="11"/>
        <v>0.2558139534883721</v>
      </c>
      <c r="Z77" s="164">
        <f t="shared" si="12"/>
        <v>3.7037037037036979E-2</v>
      </c>
      <c r="AA77" s="26">
        <f t="shared" si="7"/>
        <v>3.5714285714285809E-2</v>
      </c>
      <c r="AB77" s="26">
        <f>V77/U77-1</f>
        <v>5.1724137931034475E-2</v>
      </c>
      <c r="AC77" s="360">
        <f t="shared" si="9"/>
        <v>1.6549104720564298E-2</v>
      </c>
    </row>
    <row r="78" spans="1:29" ht="12.75" customHeight="1" thickTop="1" thickBot="1" x14ac:dyDescent="0.25">
      <c r="A78" s="17" t="s">
        <v>17</v>
      </c>
      <c r="B78" s="342">
        <v>0</v>
      </c>
      <c r="C78" s="342">
        <v>0</v>
      </c>
      <c r="D78" s="342">
        <v>0</v>
      </c>
      <c r="E78" s="342">
        <v>0</v>
      </c>
      <c r="F78" s="342">
        <v>0</v>
      </c>
      <c r="G78" s="342">
        <v>0</v>
      </c>
      <c r="H78" s="342">
        <v>0</v>
      </c>
      <c r="I78" s="342">
        <v>0</v>
      </c>
      <c r="J78" s="342">
        <v>0</v>
      </c>
      <c r="K78" s="342">
        <v>0</v>
      </c>
      <c r="L78" s="342">
        <v>0</v>
      </c>
      <c r="M78" s="342">
        <v>0</v>
      </c>
      <c r="N78" s="342">
        <v>0</v>
      </c>
      <c r="O78" s="342">
        <v>0</v>
      </c>
      <c r="P78" s="342">
        <v>0</v>
      </c>
      <c r="Q78" s="342">
        <v>0</v>
      </c>
      <c r="R78" s="342">
        <v>0</v>
      </c>
      <c r="S78" s="342">
        <v>0</v>
      </c>
      <c r="T78" s="342">
        <v>0</v>
      </c>
      <c r="U78" s="342">
        <v>0</v>
      </c>
      <c r="V78" s="342">
        <v>0</v>
      </c>
      <c r="W78" s="26"/>
      <c r="X78" s="164" t="e">
        <f t="shared" si="10"/>
        <v>#DIV/0!</v>
      </c>
      <c r="Y78" s="164" t="e">
        <f t="shared" si="11"/>
        <v>#DIV/0!</v>
      </c>
      <c r="Z78" s="164" t="e">
        <f t="shared" si="12"/>
        <v>#DIV/0!</v>
      </c>
      <c r="AA78" s="26" t="e">
        <f t="shared" si="7"/>
        <v>#DIV/0!</v>
      </c>
      <c r="AB78" s="26" t="e">
        <f t="shared" si="7"/>
        <v>#DIV/0!</v>
      </c>
      <c r="AC78" s="360">
        <f t="shared" si="9"/>
        <v>0</v>
      </c>
    </row>
    <row r="79" spans="1:29" ht="12.75" customHeight="1" thickTop="1" thickBot="1" x14ac:dyDescent="0.25">
      <c r="A79" s="17" t="s">
        <v>18</v>
      </c>
      <c r="B79" s="342">
        <v>0</v>
      </c>
      <c r="C79" s="342">
        <v>0</v>
      </c>
      <c r="D79" s="342">
        <v>0</v>
      </c>
      <c r="E79" s="342">
        <v>0</v>
      </c>
      <c r="F79" s="342">
        <v>0</v>
      </c>
      <c r="G79" s="342">
        <v>0</v>
      </c>
      <c r="H79" s="342">
        <v>0</v>
      </c>
      <c r="I79" s="342">
        <v>0</v>
      </c>
      <c r="J79" s="342">
        <v>0</v>
      </c>
      <c r="K79" s="342">
        <v>0</v>
      </c>
      <c r="L79" s="342">
        <v>0</v>
      </c>
      <c r="M79" s="342">
        <v>0</v>
      </c>
      <c r="N79" s="342">
        <v>0</v>
      </c>
      <c r="O79" s="342">
        <v>0</v>
      </c>
      <c r="P79" s="342">
        <v>0</v>
      </c>
      <c r="Q79" s="342">
        <v>0</v>
      </c>
      <c r="R79" s="342">
        <v>0</v>
      </c>
      <c r="S79" s="342">
        <v>0</v>
      </c>
      <c r="T79" s="342">
        <v>0</v>
      </c>
      <c r="U79" s="342">
        <v>0</v>
      </c>
      <c r="V79" s="342">
        <v>0</v>
      </c>
      <c r="W79" s="26"/>
      <c r="X79" s="164" t="e">
        <f t="shared" si="10"/>
        <v>#DIV/0!</v>
      </c>
      <c r="Y79" s="164" t="e">
        <f t="shared" si="11"/>
        <v>#DIV/0!</v>
      </c>
      <c r="Z79" s="164" t="e">
        <f t="shared" si="12"/>
        <v>#DIV/0!</v>
      </c>
      <c r="AA79" s="26" t="e">
        <f t="shared" si="7"/>
        <v>#DIV/0!</v>
      </c>
      <c r="AB79" s="26" t="e">
        <f t="shared" si="7"/>
        <v>#DIV/0!</v>
      </c>
      <c r="AC79" s="360">
        <f t="shared" si="9"/>
        <v>0</v>
      </c>
    </row>
    <row r="80" spans="1:29" ht="12.75" customHeight="1" thickTop="1" thickBot="1" x14ac:dyDescent="0.25">
      <c r="A80" s="17" t="s">
        <v>19</v>
      </c>
      <c r="B80" s="342">
        <v>0</v>
      </c>
      <c r="C80" s="342">
        <v>0</v>
      </c>
      <c r="D80" s="342">
        <v>0</v>
      </c>
      <c r="E80" s="342">
        <v>0</v>
      </c>
      <c r="F80" s="342">
        <v>0</v>
      </c>
      <c r="G80" s="342">
        <v>0</v>
      </c>
      <c r="H80" s="342">
        <v>0</v>
      </c>
      <c r="I80" s="342">
        <v>0</v>
      </c>
      <c r="J80" s="342">
        <v>0</v>
      </c>
      <c r="K80" s="342">
        <v>0</v>
      </c>
      <c r="L80" s="342">
        <v>0</v>
      </c>
      <c r="M80" s="342">
        <v>0</v>
      </c>
      <c r="N80" s="342">
        <v>0</v>
      </c>
      <c r="O80" s="342">
        <v>0</v>
      </c>
      <c r="P80" s="342">
        <v>1</v>
      </c>
      <c r="Q80" s="342">
        <v>2</v>
      </c>
      <c r="R80" s="342">
        <v>2</v>
      </c>
      <c r="S80" s="342">
        <v>2</v>
      </c>
      <c r="T80" s="342">
        <v>2</v>
      </c>
      <c r="U80" s="342">
        <v>2</v>
      </c>
      <c r="V80" s="342">
        <v>3</v>
      </c>
      <c r="W80" s="26"/>
      <c r="X80" s="164">
        <f t="shared" si="10"/>
        <v>0</v>
      </c>
      <c r="Y80" s="164">
        <f t="shared" si="11"/>
        <v>0</v>
      </c>
      <c r="Z80" s="164">
        <f t="shared" si="12"/>
        <v>0</v>
      </c>
      <c r="AA80" s="26">
        <f t="shared" si="7"/>
        <v>0</v>
      </c>
      <c r="AB80" s="26">
        <f t="shared" si="7"/>
        <v>0.5</v>
      </c>
      <c r="AC80" s="360">
        <f t="shared" si="9"/>
        <v>8.1389039609332605E-4</v>
      </c>
    </row>
    <row r="81" spans="1:29" ht="12.75" customHeight="1" thickTop="1" thickBot="1" x14ac:dyDescent="0.25">
      <c r="A81" s="17" t="s">
        <v>20</v>
      </c>
      <c r="B81" s="342">
        <v>0</v>
      </c>
      <c r="C81" s="342">
        <v>0</v>
      </c>
      <c r="D81" s="342">
        <v>0</v>
      </c>
      <c r="E81" s="342">
        <v>0</v>
      </c>
      <c r="F81" s="342">
        <v>0</v>
      </c>
      <c r="G81" s="342">
        <v>0</v>
      </c>
      <c r="H81" s="342">
        <v>0</v>
      </c>
      <c r="I81" s="342">
        <v>0</v>
      </c>
      <c r="J81" s="342">
        <v>0</v>
      </c>
      <c r="K81" s="342">
        <v>0</v>
      </c>
      <c r="L81" s="342">
        <v>0</v>
      </c>
      <c r="M81" s="342">
        <v>1</v>
      </c>
      <c r="N81" s="342">
        <v>2</v>
      </c>
      <c r="O81" s="342">
        <v>2</v>
      </c>
      <c r="P81" s="342">
        <v>2</v>
      </c>
      <c r="Q81" s="342">
        <v>2</v>
      </c>
      <c r="R81" s="342">
        <v>2</v>
      </c>
      <c r="S81" s="342">
        <v>3</v>
      </c>
      <c r="T81" s="342">
        <v>4</v>
      </c>
      <c r="U81" s="342">
        <v>5</v>
      </c>
      <c r="V81" s="342">
        <v>5</v>
      </c>
      <c r="W81" s="26">
        <f t="shared" si="8"/>
        <v>0.1486983549970351</v>
      </c>
      <c r="X81" s="164">
        <f t="shared" si="10"/>
        <v>0</v>
      </c>
      <c r="Y81" s="164">
        <f t="shared" si="11"/>
        <v>0.5</v>
      </c>
      <c r="Z81" s="164">
        <f t="shared" si="12"/>
        <v>0.33333333333333326</v>
      </c>
      <c r="AA81" s="26">
        <f t="shared" si="12"/>
        <v>0.25</v>
      </c>
      <c r="AB81" s="26">
        <f t="shared" si="12"/>
        <v>0</v>
      </c>
      <c r="AC81" s="360">
        <f t="shared" si="9"/>
        <v>1.3564839934888768E-3</v>
      </c>
    </row>
    <row r="82" spans="1:29" ht="12.75" customHeight="1" thickTop="1" thickBot="1" x14ac:dyDescent="0.25">
      <c r="A82" s="17" t="s">
        <v>21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43"/>
      <c r="W82" s="26"/>
      <c r="X82" s="164" t="e">
        <f t="shared" si="10"/>
        <v>#DIV/0!</v>
      </c>
      <c r="Y82" s="164" t="e">
        <f t="shared" si="11"/>
        <v>#DIV/0!</v>
      </c>
      <c r="Z82" s="164" t="e">
        <f t="shared" si="12"/>
        <v>#DIV/0!</v>
      </c>
      <c r="AA82" s="26" t="e">
        <f t="shared" si="12"/>
        <v>#DIV/0!</v>
      </c>
      <c r="AB82" s="26" t="e">
        <f t="shared" si="12"/>
        <v>#DIV/0!</v>
      </c>
      <c r="AC82" s="360">
        <f>V82/$V$65</f>
        <v>0</v>
      </c>
    </row>
    <row r="83" spans="1:29" ht="12.75" customHeight="1" thickTop="1" thickBot="1" x14ac:dyDescent="0.25">
      <c r="A83" s="17" t="s">
        <v>22</v>
      </c>
      <c r="B83" s="342">
        <v>2</v>
      </c>
      <c r="C83" s="342">
        <v>2</v>
      </c>
      <c r="D83" s="342">
        <v>3</v>
      </c>
      <c r="E83" s="342">
        <v>3</v>
      </c>
      <c r="F83" s="342">
        <v>4</v>
      </c>
      <c r="G83" s="342">
        <v>5</v>
      </c>
      <c r="H83" s="342">
        <v>6</v>
      </c>
      <c r="I83" s="342">
        <v>7</v>
      </c>
      <c r="J83" s="342">
        <v>8</v>
      </c>
      <c r="K83" s="342">
        <v>10</v>
      </c>
      <c r="L83" s="342">
        <v>11</v>
      </c>
      <c r="M83" s="342">
        <v>13</v>
      </c>
      <c r="N83" s="342">
        <v>16</v>
      </c>
      <c r="O83" s="342">
        <v>18</v>
      </c>
      <c r="P83" s="342">
        <v>20</v>
      </c>
      <c r="Q83" s="342">
        <v>21</v>
      </c>
      <c r="R83" s="342">
        <v>22</v>
      </c>
      <c r="S83" s="342">
        <v>23</v>
      </c>
      <c r="T83" s="342">
        <v>24</v>
      </c>
      <c r="U83" s="342">
        <v>26</v>
      </c>
      <c r="V83" s="342">
        <v>29</v>
      </c>
      <c r="W83" s="26">
        <f t="shared" si="8"/>
        <v>5.9223841048812176E-2</v>
      </c>
      <c r="X83" s="164">
        <f t="shared" si="10"/>
        <v>4.7619047619047672E-2</v>
      </c>
      <c r="Y83" s="164">
        <f t="shared" si="11"/>
        <v>4.5454545454545414E-2</v>
      </c>
      <c r="Z83" s="164">
        <f t="shared" si="12"/>
        <v>4.3478260869565188E-2</v>
      </c>
      <c r="AA83" s="26">
        <f t="shared" si="12"/>
        <v>8.3333333333333259E-2</v>
      </c>
      <c r="AB83" s="26">
        <f t="shared" si="12"/>
        <v>0.11538461538461542</v>
      </c>
      <c r="AC83" s="360">
        <f t="shared" si="9"/>
        <v>7.8676071622354859E-3</v>
      </c>
    </row>
    <row r="84" spans="1:29" ht="12.75" customHeight="1" thickTop="1" thickBot="1" x14ac:dyDescent="0.25">
      <c r="A84" s="17" t="s">
        <v>23</v>
      </c>
      <c r="B84" s="342">
        <v>15</v>
      </c>
      <c r="C84" s="342">
        <v>19</v>
      </c>
      <c r="D84" s="342">
        <v>23</v>
      </c>
      <c r="E84" s="342">
        <v>25</v>
      </c>
      <c r="F84" s="342">
        <v>29</v>
      </c>
      <c r="G84" s="342">
        <v>36</v>
      </c>
      <c r="H84" s="342">
        <v>42</v>
      </c>
      <c r="I84" s="342">
        <v>48</v>
      </c>
      <c r="J84" s="342">
        <v>55</v>
      </c>
      <c r="K84" s="342">
        <v>58</v>
      </c>
      <c r="L84" s="342">
        <v>63</v>
      </c>
      <c r="M84" s="342">
        <v>67</v>
      </c>
      <c r="N84" s="342">
        <v>70</v>
      </c>
      <c r="O84" s="342">
        <v>80</v>
      </c>
      <c r="P84" s="342">
        <v>87</v>
      </c>
      <c r="Q84" s="342">
        <v>93</v>
      </c>
      <c r="R84" s="342">
        <v>101</v>
      </c>
      <c r="S84" s="342">
        <v>109</v>
      </c>
      <c r="T84" s="342">
        <v>118</v>
      </c>
      <c r="U84" s="342">
        <v>127</v>
      </c>
      <c r="V84" s="342">
        <v>171</v>
      </c>
      <c r="W84" s="26">
        <f t="shared" si="8"/>
        <v>8.0832522079597569E-2</v>
      </c>
      <c r="X84" s="164">
        <f t="shared" si="10"/>
        <v>8.602150537634401E-2</v>
      </c>
      <c r="Y84" s="164">
        <f t="shared" si="11"/>
        <v>7.9207920792079278E-2</v>
      </c>
      <c r="Z84" s="164">
        <f t="shared" si="12"/>
        <v>8.256880733944949E-2</v>
      </c>
      <c r="AA84" s="26">
        <f t="shared" si="12"/>
        <v>7.6271186440677985E-2</v>
      </c>
      <c r="AB84" s="26">
        <f t="shared" si="12"/>
        <v>0.34645669291338588</v>
      </c>
      <c r="AC84" s="360">
        <f t="shared" si="9"/>
        <v>4.6391752577319589E-2</v>
      </c>
    </row>
    <row r="85" spans="1:29" ht="12.75" customHeight="1" thickTop="1" thickBot="1" x14ac:dyDescent="0.25">
      <c r="A85" s="17" t="s">
        <v>24</v>
      </c>
      <c r="B85" s="342">
        <v>0</v>
      </c>
      <c r="C85" s="342">
        <v>0</v>
      </c>
      <c r="D85" s="342">
        <v>0</v>
      </c>
      <c r="E85" s="342">
        <v>0</v>
      </c>
      <c r="F85" s="342">
        <v>0</v>
      </c>
      <c r="G85" s="342">
        <v>0</v>
      </c>
      <c r="H85" s="342">
        <v>0</v>
      </c>
      <c r="I85" s="342">
        <v>0</v>
      </c>
      <c r="J85" s="342">
        <v>0</v>
      </c>
      <c r="K85" s="342">
        <v>0</v>
      </c>
      <c r="L85" s="342">
        <v>0</v>
      </c>
      <c r="M85" s="342">
        <v>0</v>
      </c>
      <c r="N85" s="342">
        <v>0</v>
      </c>
      <c r="O85" s="342">
        <v>0</v>
      </c>
      <c r="P85" s="342">
        <v>0</v>
      </c>
      <c r="Q85" s="342">
        <v>0</v>
      </c>
      <c r="R85" s="342">
        <v>0</v>
      </c>
      <c r="S85" s="342">
        <v>0</v>
      </c>
      <c r="T85" s="342">
        <v>1</v>
      </c>
      <c r="U85" s="342">
        <v>2</v>
      </c>
      <c r="V85" s="342">
        <v>2</v>
      </c>
      <c r="W85" s="26"/>
      <c r="X85" s="164" t="e">
        <f t="shared" si="10"/>
        <v>#DIV/0!</v>
      </c>
      <c r="Y85" s="164" t="e">
        <f t="shared" si="11"/>
        <v>#DIV/0!</v>
      </c>
      <c r="Z85" s="164" t="e">
        <f t="shared" si="12"/>
        <v>#DIV/0!</v>
      </c>
      <c r="AA85" s="26">
        <f t="shared" si="12"/>
        <v>1</v>
      </c>
      <c r="AB85" s="26">
        <f t="shared" si="12"/>
        <v>0</v>
      </c>
      <c r="AC85" s="360">
        <f t="shared" si="9"/>
        <v>5.4259359739555074E-4</v>
      </c>
    </row>
    <row r="86" spans="1:29" ht="12.75" customHeight="1" thickTop="1" thickBot="1" x14ac:dyDescent="0.25">
      <c r="A86" s="17" t="s">
        <v>25</v>
      </c>
      <c r="B86" s="342">
        <v>11</v>
      </c>
      <c r="C86" s="342">
        <v>13</v>
      </c>
      <c r="D86" s="342">
        <v>13</v>
      </c>
      <c r="E86" s="342">
        <v>14</v>
      </c>
      <c r="F86" s="342">
        <v>15</v>
      </c>
      <c r="G86" s="342">
        <v>15</v>
      </c>
      <c r="H86" s="342">
        <v>16</v>
      </c>
      <c r="I86" s="342">
        <v>16</v>
      </c>
      <c r="J86" s="342">
        <v>17</v>
      </c>
      <c r="K86" s="342">
        <v>18</v>
      </c>
      <c r="L86" s="342">
        <v>18</v>
      </c>
      <c r="M86" s="342">
        <v>19</v>
      </c>
      <c r="N86" s="342">
        <v>20</v>
      </c>
      <c r="O86" s="342">
        <v>21</v>
      </c>
      <c r="P86" s="342">
        <v>21</v>
      </c>
      <c r="Q86" s="342">
        <v>23</v>
      </c>
      <c r="R86" s="342">
        <v>24</v>
      </c>
      <c r="S86" s="342">
        <v>28</v>
      </c>
      <c r="T86" s="342">
        <v>34</v>
      </c>
      <c r="U86" s="342">
        <v>52</v>
      </c>
      <c r="V86" s="342">
        <v>76</v>
      </c>
      <c r="W86" s="26">
        <f t="shared" si="8"/>
        <v>0.10116379654429841</v>
      </c>
      <c r="X86" s="164">
        <f t="shared" si="10"/>
        <v>4.3478260869565188E-2</v>
      </c>
      <c r="Y86" s="164">
        <f t="shared" si="11"/>
        <v>0.16666666666666674</v>
      </c>
      <c r="Z86" s="164">
        <f t="shared" si="12"/>
        <v>0.21428571428571419</v>
      </c>
      <c r="AA86" s="26">
        <f t="shared" si="12"/>
        <v>0.52941176470588225</v>
      </c>
      <c r="AB86" s="26">
        <f t="shared" si="12"/>
        <v>0.46153846153846145</v>
      </c>
      <c r="AC86" s="360">
        <f t="shared" si="9"/>
        <v>2.0618556701030927E-2</v>
      </c>
    </row>
    <row r="87" spans="1:29" ht="12.75" customHeight="1" thickTop="1" thickBot="1" x14ac:dyDescent="0.25">
      <c r="A87" s="17" t="s">
        <v>26</v>
      </c>
      <c r="B87" s="342">
        <v>0</v>
      </c>
      <c r="C87" s="342">
        <v>0</v>
      </c>
      <c r="D87" s="342">
        <v>0</v>
      </c>
      <c r="E87" s="342">
        <v>0</v>
      </c>
      <c r="F87" s="342">
        <v>0</v>
      </c>
      <c r="G87" s="342">
        <v>0</v>
      </c>
      <c r="H87" s="342">
        <v>0</v>
      </c>
      <c r="I87" s="342">
        <v>0</v>
      </c>
      <c r="J87" s="342">
        <v>0</v>
      </c>
      <c r="K87" s="342">
        <v>0</v>
      </c>
      <c r="L87" s="342">
        <v>0</v>
      </c>
      <c r="M87" s="342">
        <v>0</v>
      </c>
      <c r="N87" s="342">
        <v>0</v>
      </c>
      <c r="O87" s="342">
        <v>0</v>
      </c>
      <c r="P87" s="342">
        <v>0</v>
      </c>
      <c r="Q87" s="342">
        <v>0</v>
      </c>
      <c r="R87" s="342">
        <v>0</v>
      </c>
      <c r="S87" s="342">
        <v>0</v>
      </c>
      <c r="T87" s="342">
        <v>0</v>
      </c>
      <c r="U87" s="342">
        <v>0</v>
      </c>
      <c r="V87" s="342">
        <v>0</v>
      </c>
      <c r="W87" s="26"/>
      <c r="X87" s="164" t="e">
        <f t="shared" si="10"/>
        <v>#DIV/0!</v>
      </c>
      <c r="Y87" s="164" t="e">
        <f t="shared" si="11"/>
        <v>#DIV/0!</v>
      </c>
      <c r="Z87" s="164" t="e">
        <f t="shared" si="12"/>
        <v>#DIV/0!</v>
      </c>
      <c r="AA87" s="26" t="e">
        <f t="shared" si="12"/>
        <v>#DIV/0!</v>
      </c>
      <c r="AB87" s="26" t="e">
        <f t="shared" si="12"/>
        <v>#DIV/0!</v>
      </c>
      <c r="AC87" s="360">
        <f t="shared" si="9"/>
        <v>0</v>
      </c>
    </row>
    <row r="88" spans="1:29" ht="12.75" customHeight="1" thickTop="1" thickBot="1" x14ac:dyDescent="0.25">
      <c r="A88" s="17" t="s">
        <v>27</v>
      </c>
      <c r="B88" s="342">
        <v>0</v>
      </c>
      <c r="C88" s="342">
        <v>0</v>
      </c>
      <c r="D88" s="342">
        <v>0</v>
      </c>
      <c r="E88" s="342">
        <v>0</v>
      </c>
      <c r="F88" s="342">
        <v>0</v>
      </c>
      <c r="G88" s="342">
        <v>0</v>
      </c>
      <c r="H88" s="342">
        <v>0</v>
      </c>
      <c r="I88" s="342">
        <v>0</v>
      </c>
      <c r="J88" s="342">
        <v>0</v>
      </c>
      <c r="K88" s="342">
        <v>0</v>
      </c>
      <c r="L88" s="342">
        <v>0</v>
      </c>
      <c r="M88" s="342">
        <v>0</v>
      </c>
      <c r="N88" s="342">
        <v>0</v>
      </c>
      <c r="O88" s="342">
        <v>0</v>
      </c>
      <c r="P88" s="342">
        <v>0</v>
      </c>
      <c r="Q88" s="342">
        <v>0</v>
      </c>
      <c r="R88" s="342">
        <v>0</v>
      </c>
      <c r="S88" s="342">
        <v>0</v>
      </c>
      <c r="T88" s="342">
        <v>0</v>
      </c>
      <c r="U88" s="342">
        <v>5</v>
      </c>
      <c r="V88" s="342">
        <v>6</v>
      </c>
      <c r="W88" s="26"/>
      <c r="X88" s="164" t="e">
        <f t="shared" si="10"/>
        <v>#DIV/0!</v>
      </c>
      <c r="Y88" s="164" t="e">
        <f t="shared" si="11"/>
        <v>#DIV/0!</v>
      </c>
      <c r="Z88" s="164" t="e">
        <f t="shared" si="12"/>
        <v>#DIV/0!</v>
      </c>
      <c r="AA88" s="26" t="e">
        <f t="shared" si="12"/>
        <v>#DIV/0!</v>
      </c>
      <c r="AB88" s="26">
        <f>V88/U88-1</f>
        <v>0.19999999999999996</v>
      </c>
      <c r="AC88" s="360">
        <f t="shared" si="9"/>
        <v>1.6277807921866521E-3</v>
      </c>
    </row>
    <row r="89" spans="1:29" ht="12.75" customHeight="1" thickTop="1" thickBot="1" x14ac:dyDescent="0.25">
      <c r="A89" s="17" t="s">
        <v>28</v>
      </c>
      <c r="B89" s="342">
        <v>0</v>
      </c>
      <c r="C89" s="342">
        <v>0</v>
      </c>
      <c r="D89" s="342">
        <v>0</v>
      </c>
      <c r="E89" s="342">
        <v>0</v>
      </c>
      <c r="F89" s="342">
        <v>0</v>
      </c>
      <c r="G89" s="342">
        <v>0</v>
      </c>
      <c r="H89" s="342">
        <v>0</v>
      </c>
      <c r="I89" s="342">
        <v>0</v>
      </c>
      <c r="J89" s="342">
        <v>0</v>
      </c>
      <c r="K89" s="342">
        <v>0</v>
      </c>
      <c r="L89" s="342">
        <v>0</v>
      </c>
      <c r="M89" s="342">
        <v>0</v>
      </c>
      <c r="N89" s="342">
        <v>0</v>
      </c>
      <c r="O89" s="342">
        <v>0</v>
      </c>
      <c r="P89" s="342">
        <v>0</v>
      </c>
      <c r="Q89" s="342">
        <v>0</v>
      </c>
      <c r="R89" s="342">
        <v>0</v>
      </c>
      <c r="S89" s="342">
        <v>0</v>
      </c>
      <c r="T89" s="342">
        <v>0</v>
      </c>
      <c r="U89" s="342">
        <v>0</v>
      </c>
      <c r="V89" s="342">
        <v>0</v>
      </c>
      <c r="W89" s="26"/>
      <c r="X89" s="164" t="e">
        <f t="shared" si="10"/>
        <v>#DIV/0!</v>
      </c>
      <c r="Y89" s="164" t="e">
        <f t="shared" si="11"/>
        <v>#DIV/0!</v>
      </c>
      <c r="Z89" s="164" t="e">
        <f t="shared" si="12"/>
        <v>#DIV/0!</v>
      </c>
      <c r="AA89" s="26" t="e">
        <f t="shared" si="12"/>
        <v>#DIV/0!</v>
      </c>
      <c r="AB89" s="26" t="e">
        <f t="shared" si="12"/>
        <v>#DIV/0!</v>
      </c>
      <c r="AC89" s="360">
        <f t="shared" si="9"/>
        <v>0</v>
      </c>
    </row>
    <row r="90" spans="1:29" ht="12.75" customHeight="1" thickTop="1" thickBot="1" x14ac:dyDescent="0.25">
      <c r="A90" s="17" t="s">
        <v>29</v>
      </c>
      <c r="B90" s="342">
        <v>0</v>
      </c>
      <c r="C90" s="342">
        <v>0</v>
      </c>
      <c r="D90" s="342">
        <v>0</v>
      </c>
      <c r="E90" s="342">
        <v>0</v>
      </c>
      <c r="F90" s="342">
        <v>0</v>
      </c>
      <c r="G90" s="342">
        <v>0</v>
      </c>
      <c r="H90" s="342">
        <v>0</v>
      </c>
      <c r="I90" s="342">
        <v>0</v>
      </c>
      <c r="J90" s="342">
        <v>0</v>
      </c>
      <c r="K90" s="342">
        <v>1</v>
      </c>
      <c r="L90" s="342">
        <v>1</v>
      </c>
      <c r="M90" s="342">
        <v>1</v>
      </c>
      <c r="N90" s="342">
        <v>1</v>
      </c>
      <c r="O90" s="342">
        <v>1</v>
      </c>
      <c r="P90" s="342">
        <v>1</v>
      </c>
      <c r="Q90" s="342">
        <v>1</v>
      </c>
      <c r="R90" s="342">
        <v>1</v>
      </c>
      <c r="S90" s="342">
        <v>1</v>
      </c>
      <c r="T90" s="342">
        <v>1</v>
      </c>
      <c r="U90" s="342">
        <v>1</v>
      </c>
      <c r="V90" s="342">
        <v>1</v>
      </c>
      <c r="W90" s="26">
        <f t="shared" si="8"/>
        <v>0</v>
      </c>
      <c r="X90" s="164">
        <f t="shared" si="10"/>
        <v>0</v>
      </c>
      <c r="Y90" s="164">
        <f t="shared" si="11"/>
        <v>0</v>
      </c>
      <c r="Z90" s="164">
        <f t="shared" si="12"/>
        <v>0</v>
      </c>
      <c r="AA90" s="26">
        <f t="shared" si="12"/>
        <v>0</v>
      </c>
      <c r="AB90" s="26">
        <f t="shared" si="12"/>
        <v>0</v>
      </c>
      <c r="AC90" s="360">
        <f t="shared" si="9"/>
        <v>2.7129679869777537E-4</v>
      </c>
    </row>
    <row r="91" spans="1:29" ht="12.75" customHeight="1" thickTop="1" thickBot="1" x14ac:dyDescent="0.25">
      <c r="A91" s="17" t="s">
        <v>30</v>
      </c>
      <c r="B91" s="342">
        <v>3</v>
      </c>
      <c r="C91" s="342">
        <v>4</v>
      </c>
      <c r="D91" s="342">
        <v>4</v>
      </c>
      <c r="E91" s="342">
        <v>4</v>
      </c>
      <c r="F91" s="342">
        <v>5</v>
      </c>
      <c r="G91" s="342">
        <v>5</v>
      </c>
      <c r="H91" s="342">
        <v>4</v>
      </c>
      <c r="I91" s="342">
        <v>5</v>
      </c>
      <c r="J91" s="342">
        <v>5</v>
      </c>
      <c r="K91" s="342">
        <v>5</v>
      </c>
      <c r="L91" s="342">
        <v>5</v>
      </c>
      <c r="M91" s="342">
        <v>4</v>
      </c>
      <c r="N91" s="342">
        <v>4</v>
      </c>
      <c r="O91" s="342">
        <v>5</v>
      </c>
      <c r="P91" s="342">
        <v>5</v>
      </c>
      <c r="Q91" s="342">
        <v>6</v>
      </c>
      <c r="R91" s="342">
        <v>6</v>
      </c>
      <c r="S91" s="342">
        <v>9</v>
      </c>
      <c r="T91" s="342">
        <v>10</v>
      </c>
      <c r="U91" s="342">
        <v>10</v>
      </c>
      <c r="V91" s="342">
        <v>11</v>
      </c>
      <c r="W91" s="26">
        <f t="shared" si="8"/>
        <v>0.1486983549970351</v>
      </c>
      <c r="X91" s="164">
        <f t="shared" si="10"/>
        <v>0</v>
      </c>
      <c r="Y91" s="164">
        <f t="shared" si="11"/>
        <v>0.5</v>
      </c>
      <c r="Z91" s="164">
        <f t="shared" si="12"/>
        <v>0.11111111111111116</v>
      </c>
      <c r="AA91" s="26">
        <f t="shared" si="12"/>
        <v>0</v>
      </c>
      <c r="AB91" s="26">
        <f t="shared" si="12"/>
        <v>0.10000000000000009</v>
      </c>
      <c r="AC91" s="360">
        <f t="shared" si="9"/>
        <v>2.9842647856755289E-3</v>
      </c>
    </row>
    <row r="92" spans="1:29" ht="12.75" customHeight="1" thickTop="1" thickBot="1" x14ac:dyDescent="0.25">
      <c r="A92" s="17" t="s">
        <v>31</v>
      </c>
      <c r="B92" s="342">
        <v>10</v>
      </c>
      <c r="C92" s="342">
        <v>10</v>
      </c>
      <c r="D92" s="342">
        <v>10</v>
      </c>
      <c r="E92" s="342">
        <v>10</v>
      </c>
      <c r="F92" s="342">
        <v>10</v>
      </c>
      <c r="G92" s="342">
        <v>10</v>
      </c>
      <c r="H92" s="342">
        <v>10</v>
      </c>
      <c r="I92" s="342">
        <v>10</v>
      </c>
      <c r="J92" s="342">
        <v>9</v>
      </c>
      <c r="K92" s="342">
        <v>10</v>
      </c>
      <c r="L92" s="342">
        <v>11</v>
      </c>
      <c r="M92" s="342">
        <v>13</v>
      </c>
      <c r="N92" s="342">
        <v>16</v>
      </c>
      <c r="O92" s="342">
        <v>20</v>
      </c>
      <c r="P92" s="342">
        <v>25</v>
      </c>
      <c r="Q92" s="342">
        <v>30</v>
      </c>
      <c r="R92" s="342">
        <v>37</v>
      </c>
      <c r="S92" s="342">
        <v>46</v>
      </c>
      <c r="T92" s="342">
        <v>57</v>
      </c>
      <c r="U92" s="342">
        <v>71</v>
      </c>
      <c r="V92" s="342">
        <v>90</v>
      </c>
      <c r="W92" s="26">
        <f t="shared" si="8"/>
        <v>0.23301673768652842</v>
      </c>
      <c r="X92" s="164">
        <f t="shared" si="10"/>
        <v>0.23333333333333339</v>
      </c>
      <c r="Y92" s="164">
        <f t="shared" si="11"/>
        <v>0.2432432432432432</v>
      </c>
      <c r="Z92" s="164">
        <f t="shared" si="12"/>
        <v>0.23913043478260865</v>
      </c>
      <c r="AA92" s="26">
        <f t="shared" si="12"/>
        <v>0.2456140350877194</v>
      </c>
      <c r="AB92" s="26">
        <f t="shared" si="12"/>
        <v>0.26760563380281699</v>
      </c>
      <c r="AC92" s="360">
        <f t="shared" si="9"/>
        <v>2.4416711882799782E-2</v>
      </c>
    </row>
    <row r="93" spans="1:29" ht="12.75" customHeight="1" thickTop="1" thickBot="1" x14ac:dyDescent="0.25">
      <c r="A93" s="17" t="s">
        <v>32</v>
      </c>
      <c r="B93" s="344">
        <v>28</v>
      </c>
      <c r="C93" s="344">
        <v>41</v>
      </c>
      <c r="D93" s="344">
        <v>60</v>
      </c>
      <c r="E93" s="344">
        <v>88</v>
      </c>
      <c r="F93" s="344">
        <v>129</v>
      </c>
      <c r="G93" s="344">
        <v>143</v>
      </c>
      <c r="H93" s="344">
        <v>159</v>
      </c>
      <c r="I93" s="344">
        <v>179</v>
      </c>
      <c r="J93" s="344">
        <v>210</v>
      </c>
      <c r="K93" s="344">
        <v>236</v>
      </c>
      <c r="L93" s="344">
        <v>262</v>
      </c>
      <c r="M93" s="344">
        <v>287</v>
      </c>
      <c r="N93" s="344">
        <v>318</v>
      </c>
      <c r="O93" s="344">
        <v>350</v>
      </c>
      <c r="P93" s="344">
        <v>375</v>
      </c>
      <c r="Q93" s="344">
        <v>385</v>
      </c>
      <c r="R93" s="344">
        <v>402</v>
      </c>
      <c r="S93" s="344">
        <v>420</v>
      </c>
      <c r="T93" s="344">
        <v>420</v>
      </c>
      <c r="U93" s="344">
        <v>429</v>
      </c>
      <c r="V93" s="344">
        <v>432</v>
      </c>
    </row>
    <row r="94" spans="1:29" ht="12.75" customHeight="1" thickTop="1" thickBot="1" x14ac:dyDescent="0.25">
      <c r="A94" s="17" t="s">
        <v>33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85"/>
      <c r="T94" s="86"/>
      <c r="U94" s="173"/>
      <c r="V94" s="173"/>
    </row>
    <row r="95" spans="1:29" ht="12.75" customHeight="1" thickTop="1" thickBot="1" x14ac:dyDescent="0.25">
      <c r="A95" s="17" t="s">
        <v>34</v>
      </c>
      <c r="B95" s="345">
        <v>0</v>
      </c>
      <c r="C95" s="345">
        <v>0</v>
      </c>
      <c r="D95" s="345">
        <v>0</v>
      </c>
      <c r="E95" s="345">
        <v>0</v>
      </c>
      <c r="F95" s="345">
        <v>0</v>
      </c>
      <c r="G95" s="345">
        <v>0</v>
      </c>
      <c r="H95" s="345">
        <v>0</v>
      </c>
      <c r="I95" s="345">
        <v>0</v>
      </c>
      <c r="J95" s="345">
        <v>0</v>
      </c>
      <c r="K95" s="345">
        <v>0</v>
      </c>
      <c r="L95" s="345">
        <v>0</v>
      </c>
      <c r="M95" s="345">
        <v>0</v>
      </c>
      <c r="N95" s="345">
        <v>0</v>
      </c>
      <c r="O95" s="345">
        <v>0</v>
      </c>
      <c r="P95" s="345">
        <v>0</v>
      </c>
      <c r="Q95" s="345">
        <v>0</v>
      </c>
      <c r="R95" s="345">
        <v>0</v>
      </c>
      <c r="S95" s="345">
        <v>0</v>
      </c>
      <c r="T95" s="345">
        <v>0</v>
      </c>
      <c r="U95" s="345">
        <v>0</v>
      </c>
      <c r="V95" s="345">
        <v>0</v>
      </c>
    </row>
    <row r="96" spans="1:29" ht="12.75" customHeight="1" thickTop="1" x14ac:dyDescent="0.2">
      <c r="A96" s="17" t="s">
        <v>82</v>
      </c>
      <c r="B96" s="355">
        <v>8</v>
      </c>
      <c r="C96" s="355">
        <v>9</v>
      </c>
      <c r="D96" s="355">
        <v>11</v>
      </c>
      <c r="E96" s="355">
        <v>12</v>
      </c>
      <c r="F96" s="355">
        <v>14</v>
      </c>
      <c r="G96" s="355">
        <v>16</v>
      </c>
      <c r="H96" s="355">
        <v>17</v>
      </c>
      <c r="I96" s="355">
        <v>18</v>
      </c>
      <c r="J96" s="355">
        <v>19</v>
      </c>
      <c r="K96" s="355">
        <v>21</v>
      </c>
      <c r="L96" s="355">
        <v>22</v>
      </c>
      <c r="M96" s="355">
        <v>23</v>
      </c>
      <c r="N96" s="355">
        <v>23</v>
      </c>
      <c r="O96" s="355">
        <v>24</v>
      </c>
      <c r="P96" s="355">
        <v>25</v>
      </c>
      <c r="Q96" s="355">
        <v>26</v>
      </c>
      <c r="R96" s="355">
        <v>28</v>
      </c>
      <c r="S96" s="355">
        <v>30</v>
      </c>
      <c r="T96" s="355">
        <v>33</v>
      </c>
      <c r="U96" s="355">
        <v>43</v>
      </c>
      <c r="V96" s="355">
        <v>51</v>
      </c>
    </row>
    <row r="97" spans="1:27" ht="12.75" customHeight="1" x14ac:dyDescent="0.2">
      <c r="A97" s="346" t="s">
        <v>35</v>
      </c>
      <c r="B97" s="356">
        <f t="shared" ref="B97:T97" si="13">SUM(B66:B96)</f>
        <v>172</v>
      </c>
      <c r="C97" s="356">
        <f t="shared" si="13"/>
        <v>206</v>
      </c>
      <c r="D97" s="356">
        <f t="shared" si="13"/>
        <v>245</v>
      </c>
      <c r="E97" s="356">
        <f t="shared" si="13"/>
        <v>289</v>
      </c>
      <c r="F97" s="356">
        <f t="shared" si="13"/>
        <v>374</v>
      </c>
      <c r="G97" s="356">
        <f t="shared" si="13"/>
        <v>441</v>
      </c>
      <c r="H97" s="356">
        <f t="shared" si="13"/>
        <v>480</v>
      </c>
      <c r="I97" s="356">
        <f t="shared" si="13"/>
        <v>526</v>
      </c>
      <c r="J97" s="356">
        <f t="shared" si="13"/>
        <v>591</v>
      </c>
      <c r="K97" s="356">
        <f t="shared" si="13"/>
        <v>649</v>
      </c>
      <c r="L97" s="356">
        <f t="shared" si="13"/>
        <v>713</v>
      </c>
      <c r="M97" s="356">
        <f t="shared" si="13"/>
        <v>790</v>
      </c>
      <c r="N97" s="356">
        <f t="shared" si="13"/>
        <v>875</v>
      </c>
      <c r="O97" s="356">
        <f t="shared" si="13"/>
        <v>967</v>
      </c>
      <c r="P97" s="356">
        <f t="shared" si="13"/>
        <v>1085</v>
      </c>
      <c r="Q97" s="356">
        <f t="shared" si="13"/>
        <v>1216</v>
      </c>
      <c r="R97" s="356">
        <f t="shared" si="13"/>
        <v>1416</v>
      </c>
      <c r="S97" s="356">
        <f t="shared" si="13"/>
        <v>1716</v>
      </c>
      <c r="T97" s="357">
        <f t="shared" si="13"/>
        <v>2182</v>
      </c>
      <c r="U97" s="357">
        <f>SUM(U66:U96)</f>
        <v>2968</v>
      </c>
      <c r="V97" s="357">
        <f>SUM(V66:V96)</f>
        <v>4168</v>
      </c>
      <c r="Z97" s="25"/>
    </row>
    <row r="98" spans="1:27" ht="12.75" customHeight="1" x14ac:dyDescent="0.2">
      <c r="A98" s="347" t="s">
        <v>185</v>
      </c>
      <c r="B98" s="358">
        <f>B93+B94+B95+B96</f>
        <v>36</v>
      </c>
      <c r="C98" s="358">
        <f t="shared" ref="C98:T98" si="14">C93+C94+C95+C96</f>
        <v>50</v>
      </c>
      <c r="D98" s="358">
        <f t="shared" si="14"/>
        <v>71</v>
      </c>
      <c r="E98" s="358">
        <f t="shared" si="14"/>
        <v>100</v>
      </c>
      <c r="F98" s="358">
        <f t="shared" si="14"/>
        <v>143</v>
      </c>
      <c r="G98" s="358">
        <f t="shared" si="14"/>
        <v>159</v>
      </c>
      <c r="H98" s="358">
        <f t="shared" si="14"/>
        <v>176</v>
      </c>
      <c r="I98" s="358">
        <f t="shared" si="14"/>
        <v>197</v>
      </c>
      <c r="J98" s="358">
        <f t="shared" si="14"/>
        <v>229</v>
      </c>
      <c r="K98" s="358">
        <f t="shared" si="14"/>
        <v>257</v>
      </c>
      <c r="L98" s="358">
        <f t="shared" si="14"/>
        <v>284</v>
      </c>
      <c r="M98" s="358">
        <f t="shared" si="14"/>
        <v>310</v>
      </c>
      <c r="N98" s="358">
        <f t="shared" si="14"/>
        <v>341</v>
      </c>
      <c r="O98" s="358">
        <f t="shared" si="14"/>
        <v>374</v>
      </c>
      <c r="P98" s="358">
        <f t="shared" si="14"/>
        <v>400</v>
      </c>
      <c r="Q98" s="358">
        <f t="shared" si="14"/>
        <v>411</v>
      </c>
      <c r="R98" s="358">
        <f t="shared" si="14"/>
        <v>430</v>
      </c>
      <c r="S98" s="358">
        <f t="shared" si="14"/>
        <v>450</v>
      </c>
      <c r="T98" s="358">
        <f t="shared" si="14"/>
        <v>453</v>
      </c>
      <c r="U98" s="358">
        <f>U93+U94+U95+U96</f>
        <v>472</v>
      </c>
      <c r="V98" s="358">
        <f>V93+V94+V95+V96</f>
        <v>483</v>
      </c>
    </row>
    <row r="99" spans="1:27" ht="12.75" customHeight="1" x14ac:dyDescent="0.2">
      <c r="A99" s="347" t="s">
        <v>181</v>
      </c>
      <c r="B99" s="359">
        <f>B66+B69+B70+B72+B73+B74+B75+B76+B80+B83+B84+B86+B90+B91+B92</f>
        <v>136</v>
      </c>
      <c r="C99" s="359">
        <f t="shared" ref="C99:T99" si="15">C66+C69+C70+C72+C73+C74+C75+C76+C80+C83+C84+C86+C90+C91+C92</f>
        <v>156</v>
      </c>
      <c r="D99" s="359">
        <f t="shared" si="15"/>
        <v>174</v>
      </c>
      <c r="E99" s="359">
        <f t="shared" si="15"/>
        <v>189</v>
      </c>
      <c r="F99" s="359">
        <f t="shared" si="15"/>
        <v>231</v>
      </c>
      <c r="G99" s="359">
        <f t="shared" si="15"/>
        <v>251</v>
      </c>
      <c r="H99" s="359">
        <f t="shared" si="15"/>
        <v>272</v>
      </c>
      <c r="I99" s="359">
        <f t="shared" si="15"/>
        <v>296</v>
      </c>
      <c r="J99" s="359">
        <f t="shared" si="15"/>
        <v>328</v>
      </c>
      <c r="K99" s="359">
        <f t="shared" si="15"/>
        <v>357</v>
      </c>
      <c r="L99" s="359">
        <f t="shared" si="15"/>
        <v>394</v>
      </c>
      <c r="M99" s="359">
        <f t="shared" si="15"/>
        <v>445</v>
      </c>
      <c r="N99" s="359">
        <f t="shared" si="15"/>
        <v>497</v>
      </c>
      <c r="O99" s="359">
        <f t="shared" si="15"/>
        <v>555</v>
      </c>
      <c r="P99" s="359">
        <f t="shared" si="15"/>
        <v>641</v>
      </c>
      <c r="Q99" s="359">
        <f t="shared" si="15"/>
        <v>760</v>
      </c>
      <c r="R99" s="359">
        <f t="shared" si="15"/>
        <v>938</v>
      </c>
      <c r="S99" s="359">
        <f t="shared" si="15"/>
        <v>1205</v>
      </c>
      <c r="T99" s="359">
        <f t="shared" si="15"/>
        <v>1662</v>
      </c>
      <c r="U99" s="359">
        <f>U66+U69+U70+U72+U73+U74+U75+U76+U80+U83+U84+U86+U90+U91+U92</f>
        <v>2412</v>
      </c>
      <c r="V99" s="359">
        <f>V66+V69+V70+V72+V73+V74+V75+V76+V80+V83+V84+V86+V90+V91+V92</f>
        <v>3537</v>
      </c>
    </row>
    <row r="100" spans="1:27" x14ac:dyDescent="0.2">
      <c r="A100" s="506"/>
      <c r="B100" s="505"/>
      <c r="C100" s="505"/>
      <c r="D100" s="505"/>
      <c r="E100" s="505"/>
      <c r="F100" s="505"/>
      <c r="G100" s="505"/>
      <c r="H100" s="505"/>
      <c r="I100" s="505"/>
      <c r="J100" s="505"/>
      <c r="K100" s="505"/>
      <c r="L100" s="505"/>
      <c r="M100" s="505"/>
      <c r="N100" s="505"/>
      <c r="O100" s="505"/>
      <c r="P100" s="505"/>
      <c r="Q100" s="505"/>
      <c r="R100" s="505"/>
    </row>
    <row r="101" spans="1:27" x14ac:dyDescent="0.2">
      <c r="A101" s="4"/>
      <c r="B101" s="10" t="s">
        <v>39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27" x14ac:dyDescent="0.2">
      <c r="A102" s="4"/>
      <c r="B102" s="10" t="s">
        <v>0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27" x14ac:dyDescent="0.2">
      <c r="A103" s="4"/>
      <c r="B103" s="10" t="s">
        <v>1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27" ht="15" customHeight="1" x14ac:dyDescent="0.2">
      <c r="A104" s="504"/>
      <c r="B104" s="505"/>
      <c r="C104" s="505"/>
      <c r="D104" s="505"/>
      <c r="E104" s="505"/>
      <c r="F104" s="505"/>
      <c r="G104" s="505"/>
      <c r="H104" s="505"/>
      <c r="I104" s="505"/>
      <c r="J104" s="505"/>
      <c r="K104" s="505"/>
      <c r="L104" s="505"/>
      <c r="M104" s="505"/>
      <c r="N104" s="505"/>
      <c r="O104" s="505"/>
      <c r="P104" s="505"/>
      <c r="Q104" s="505"/>
      <c r="R104" s="505"/>
      <c r="W104" s="508" t="s">
        <v>208</v>
      </c>
      <c r="X104" s="508"/>
      <c r="AA104" s="209" t="s">
        <v>205</v>
      </c>
    </row>
    <row r="105" spans="1:27" ht="13.5" customHeight="1" x14ac:dyDescent="0.2">
      <c r="A105" s="13" t="s">
        <v>3</v>
      </c>
      <c r="B105" s="177" t="s">
        <v>56</v>
      </c>
      <c r="C105" s="177" t="s">
        <v>57</v>
      </c>
      <c r="D105" s="177" t="s">
        <v>58</v>
      </c>
      <c r="E105" s="177" t="s">
        <v>59</v>
      </c>
      <c r="F105" s="177" t="s">
        <v>60</v>
      </c>
      <c r="G105" s="177" t="s">
        <v>61</v>
      </c>
      <c r="H105" s="177" t="s">
        <v>62</v>
      </c>
      <c r="I105" s="177" t="s">
        <v>63</v>
      </c>
      <c r="J105" s="177" t="s">
        <v>64</v>
      </c>
      <c r="K105" s="177" t="s">
        <v>65</v>
      </c>
      <c r="L105" s="177" t="s">
        <v>66</v>
      </c>
      <c r="M105" s="177" t="s">
        <v>67</v>
      </c>
      <c r="N105" s="177" t="s">
        <v>68</v>
      </c>
      <c r="O105" s="177" t="s">
        <v>69</v>
      </c>
      <c r="P105" s="177" t="s">
        <v>70</v>
      </c>
      <c r="Q105" s="177" t="s">
        <v>71</v>
      </c>
      <c r="R105" s="177" t="s">
        <v>87</v>
      </c>
      <c r="S105" s="177" t="s">
        <v>95</v>
      </c>
      <c r="T105" s="177" t="s">
        <v>96</v>
      </c>
      <c r="U105" s="211" t="s">
        <v>197</v>
      </c>
      <c r="V105" s="211" t="s">
        <v>271</v>
      </c>
      <c r="W105" s="371" t="s">
        <v>214</v>
      </c>
      <c r="X105" s="371" t="s">
        <v>275</v>
      </c>
      <c r="AA105" s="210">
        <v>2010</v>
      </c>
    </row>
    <row r="106" spans="1:27" ht="13.5" customHeight="1" x14ac:dyDescent="0.2">
      <c r="A106" s="15" t="s">
        <v>4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X106" s="208" t="s">
        <v>159</v>
      </c>
    </row>
    <row r="107" spans="1:27" ht="13.5" customHeight="1" thickBot="1" x14ac:dyDescent="0.25">
      <c r="A107" s="15" t="s">
        <v>88</v>
      </c>
      <c r="B107" s="361">
        <v>42669</v>
      </c>
      <c r="C107" s="361">
        <v>44215</v>
      </c>
      <c r="D107" s="361">
        <v>44796</v>
      </c>
      <c r="E107" s="361">
        <v>48457</v>
      </c>
      <c r="F107" s="361">
        <v>48648</v>
      </c>
      <c r="G107" s="361">
        <v>50631</v>
      </c>
      <c r="H107" s="361">
        <v>53920</v>
      </c>
      <c r="I107" s="361">
        <v>56447</v>
      </c>
      <c r="J107" s="361">
        <v>57359</v>
      </c>
      <c r="K107" s="361">
        <v>57362</v>
      </c>
      <c r="L107" s="361">
        <v>59562</v>
      </c>
      <c r="M107" s="361">
        <v>60546</v>
      </c>
      <c r="N107" s="361">
        <v>62247</v>
      </c>
      <c r="O107" s="361">
        <v>67880</v>
      </c>
      <c r="P107" s="361">
        <v>72616</v>
      </c>
      <c r="Q107" s="361">
        <v>77502</v>
      </c>
      <c r="R107" s="361">
        <v>83131</v>
      </c>
      <c r="S107" s="361">
        <v>91461</v>
      </c>
      <c r="T107" s="361">
        <v>97848</v>
      </c>
      <c r="U107" s="361">
        <v>104717</v>
      </c>
      <c r="V107" s="361">
        <v>118220</v>
      </c>
      <c r="W107" s="26">
        <f>(U107/P107)^(1/5)-1</f>
        <v>7.596209995472325E-2</v>
      </c>
      <c r="X107" s="164">
        <f>(V107-U107)/U107</f>
        <v>0.12894754433377578</v>
      </c>
      <c r="AA107" s="164">
        <f>V107/$V$107</f>
        <v>1</v>
      </c>
    </row>
    <row r="108" spans="1:27" ht="13.5" customHeight="1" thickTop="1" thickBot="1" x14ac:dyDescent="0.25">
      <c r="A108" s="17" t="s">
        <v>5</v>
      </c>
      <c r="B108" s="362">
        <v>455</v>
      </c>
      <c r="C108" s="362">
        <v>463</v>
      </c>
      <c r="D108" s="362">
        <v>450</v>
      </c>
      <c r="E108" s="362">
        <v>383</v>
      </c>
      <c r="F108" s="362">
        <v>371</v>
      </c>
      <c r="G108" s="362">
        <v>494</v>
      </c>
      <c r="H108" s="362">
        <v>502</v>
      </c>
      <c r="I108" s="362">
        <v>488</v>
      </c>
      <c r="J108" s="362">
        <v>532</v>
      </c>
      <c r="K108" s="362">
        <v>572</v>
      </c>
      <c r="L108" s="362">
        <v>593</v>
      </c>
      <c r="M108" s="362">
        <v>658</v>
      </c>
      <c r="N108" s="362">
        <v>671</v>
      </c>
      <c r="O108" s="362">
        <v>833</v>
      </c>
      <c r="P108" s="362">
        <v>921</v>
      </c>
      <c r="Q108" s="362">
        <v>1106</v>
      </c>
      <c r="R108" s="362">
        <v>1295</v>
      </c>
      <c r="S108" s="362">
        <v>1437</v>
      </c>
      <c r="T108" s="362">
        <v>1718</v>
      </c>
      <c r="U108" s="362">
        <v>2098</v>
      </c>
      <c r="V108" s="362">
        <v>2352</v>
      </c>
      <c r="W108" s="26">
        <f>(U108/P108)^(1/5)-1</f>
        <v>0.17898741894038639</v>
      </c>
      <c r="X108" s="164">
        <f t="shared" ref="X108:X134" si="16">(V108-U108)/U108</f>
        <v>0.12106768350810296</v>
      </c>
      <c r="AA108" s="360">
        <f t="shared" ref="AA108:AA134" si="17">V108/$V$107</f>
        <v>1.9895110810353576E-2</v>
      </c>
    </row>
    <row r="109" spans="1:27" ht="13.5" customHeight="1" thickTop="1" thickBot="1" x14ac:dyDescent="0.25">
      <c r="A109" s="17" t="s">
        <v>6</v>
      </c>
      <c r="B109" s="362">
        <v>172</v>
      </c>
      <c r="C109" s="362">
        <v>141</v>
      </c>
      <c r="D109" s="362">
        <v>163</v>
      </c>
      <c r="E109" s="362">
        <v>150</v>
      </c>
      <c r="F109" s="362">
        <v>167</v>
      </c>
      <c r="G109" s="362">
        <v>212</v>
      </c>
      <c r="H109" s="362">
        <v>240</v>
      </c>
      <c r="I109" s="362">
        <v>240</v>
      </c>
      <c r="J109" s="362">
        <v>412</v>
      </c>
      <c r="K109" s="362">
        <v>421</v>
      </c>
      <c r="L109" s="362">
        <v>547</v>
      </c>
      <c r="M109" s="362">
        <v>543</v>
      </c>
      <c r="N109" s="362">
        <v>639</v>
      </c>
      <c r="O109" s="362">
        <v>682</v>
      </c>
      <c r="P109" s="362">
        <v>708</v>
      </c>
      <c r="Q109" s="362">
        <v>692</v>
      </c>
      <c r="R109" s="362">
        <v>742</v>
      </c>
      <c r="S109" s="362">
        <v>678</v>
      </c>
      <c r="T109" s="362">
        <v>682</v>
      </c>
      <c r="U109" s="362">
        <v>736</v>
      </c>
      <c r="V109" s="362">
        <v>891</v>
      </c>
      <c r="W109" s="26">
        <f t="shared" ref="W109:W134" si="18">(U109/P109)^(1/5)-1</f>
        <v>7.787370070204469E-3</v>
      </c>
      <c r="X109" s="164">
        <f t="shared" si="16"/>
        <v>0.21059782608695651</v>
      </c>
      <c r="AA109" s="360">
        <f t="shared" si="17"/>
        <v>7.5367958044324146E-3</v>
      </c>
    </row>
    <row r="110" spans="1:27" ht="13.5" customHeight="1" thickTop="1" thickBot="1" x14ac:dyDescent="0.25">
      <c r="A110" s="17" t="s">
        <v>7</v>
      </c>
      <c r="B110" s="362">
        <v>809</v>
      </c>
      <c r="C110" s="362">
        <v>641</v>
      </c>
      <c r="D110" s="362">
        <v>1068</v>
      </c>
      <c r="E110" s="362">
        <v>1086</v>
      </c>
      <c r="F110" s="362">
        <v>1193</v>
      </c>
      <c r="G110" s="362">
        <v>1005</v>
      </c>
      <c r="H110" s="362">
        <v>1024</v>
      </c>
      <c r="I110" s="362">
        <v>1132</v>
      </c>
      <c r="J110" s="362">
        <v>1229</v>
      </c>
      <c r="K110" s="362">
        <v>1282</v>
      </c>
      <c r="L110" s="362">
        <v>1190</v>
      </c>
      <c r="M110" s="362">
        <v>1304</v>
      </c>
      <c r="N110" s="362">
        <v>1354</v>
      </c>
      <c r="O110" s="362">
        <v>1408</v>
      </c>
      <c r="P110" s="362">
        <v>1564</v>
      </c>
      <c r="Q110" s="362">
        <v>1577</v>
      </c>
      <c r="R110" s="362">
        <v>1707</v>
      </c>
      <c r="S110" s="362">
        <v>1947</v>
      </c>
      <c r="T110" s="362">
        <v>2019</v>
      </c>
      <c r="U110" s="362">
        <v>2178</v>
      </c>
      <c r="V110" s="362">
        <v>2449</v>
      </c>
      <c r="W110" s="26">
        <f t="shared" si="18"/>
        <v>6.847465622901594E-2</v>
      </c>
      <c r="X110" s="164">
        <f t="shared" si="16"/>
        <v>0.12442607897153352</v>
      </c>
      <c r="AA110" s="360">
        <f t="shared" si="17"/>
        <v>2.071561495516833E-2</v>
      </c>
    </row>
    <row r="111" spans="1:27" ht="13.5" customHeight="1" thickTop="1" thickBot="1" x14ac:dyDescent="0.25">
      <c r="A111" s="17" t="s">
        <v>8</v>
      </c>
      <c r="B111" s="362">
        <v>1021</v>
      </c>
      <c r="C111" s="362">
        <v>1107</v>
      </c>
      <c r="D111" s="362">
        <v>1148</v>
      </c>
      <c r="E111" s="362">
        <v>1187</v>
      </c>
      <c r="F111" s="362">
        <v>1169</v>
      </c>
      <c r="G111" s="362">
        <v>1214</v>
      </c>
      <c r="H111" s="362">
        <v>1282</v>
      </c>
      <c r="I111" s="362">
        <v>1326</v>
      </c>
      <c r="J111" s="362">
        <v>1317</v>
      </c>
      <c r="K111" s="362">
        <v>1382</v>
      </c>
      <c r="L111" s="362">
        <v>1447</v>
      </c>
      <c r="M111" s="362">
        <v>1594</v>
      </c>
      <c r="N111" s="362">
        <v>1688</v>
      </c>
      <c r="O111" s="362">
        <v>1944</v>
      </c>
      <c r="P111" s="362">
        <v>2106</v>
      </c>
      <c r="Q111" s="362">
        <v>2271</v>
      </c>
      <c r="R111" s="362">
        <v>2353</v>
      </c>
      <c r="S111" s="362">
        <v>2576</v>
      </c>
      <c r="T111" s="362">
        <v>2627</v>
      </c>
      <c r="U111" s="362">
        <v>2701</v>
      </c>
      <c r="V111" s="362">
        <v>3209</v>
      </c>
      <c r="W111" s="26">
        <f t="shared" si="18"/>
        <v>5.102547689027892E-2</v>
      </c>
      <c r="X111" s="164">
        <f t="shared" si="16"/>
        <v>0.18807848944835245</v>
      </c>
      <c r="AA111" s="360">
        <f t="shared" si="17"/>
        <v>2.7144307223819997E-2</v>
      </c>
    </row>
    <row r="112" spans="1:27" ht="13.5" customHeight="1" thickTop="1" thickBot="1" x14ac:dyDescent="0.25">
      <c r="A112" s="17" t="s">
        <v>9</v>
      </c>
      <c r="B112" s="362">
        <v>3798</v>
      </c>
      <c r="C112" s="362">
        <v>3756</v>
      </c>
      <c r="D112" s="362">
        <v>3824</v>
      </c>
      <c r="E112" s="362">
        <v>3857</v>
      </c>
      <c r="F112" s="362">
        <v>3907</v>
      </c>
      <c r="G112" s="362">
        <v>3914</v>
      </c>
      <c r="H112" s="362">
        <v>4045</v>
      </c>
      <c r="I112" s="362">
        <v>5298</v>
      </c>
      <c r="J112" s="362">
        <v>5724</v>
      </c>
      <c r="K112" s="362">
        <v>5689</v>
      </c>
      <c r="L112" s="362">
        <v>6183</v>
      </c>
      <c r="M112" s="362">
        <v>6619</v>
      </c>
      <c r="N112" s="362">
        <v>7234</v>
      </c>
      <c r="O112" s="362">
        <v>9333</v>
      </c>
      <c r="P112" s="362">
        <v>10750</v>
      </c>
      <c r="Q112" s="362">
        <v>12202</v>
      </c>
      <c r="R112" s="362">
        <v>14845</v>
      </c>
      <c r="S112" s="362">
        <v>20007</v>
      </c>
      <c r="T112" s="362">
        <v>20372</v>
      </c>
      <c r="U112" s="362">
        <v>21236</v>
      </c>
      <c r="V112" s="362">
        <v>25567</v>
      </c>
      <c r="W112" s="26">
        <f t="shared" si="18"/>
        <v>0.14586340693159516</v>
      </c>
      <c r="X112" s="164">
        <f t="shared" si="16"/>
        <v>0.20394612921454133</v>
      </c>
      <c r="Z112" s="169">
        <f>AA112+AA117+AA133+AA132</f>
        <v>0.50246151243444426</v>
      </c>
      <c r="AA112" s="360">
        <f t="shared" si="17"/>
        <v>0.21626628320081204</v>
      </c>
    </row>
    <row r="113" spans="1:27" ht="13.5" customHeight="1" thickTop="1" thickBot="1" x14ac:dyDescent="0.25">
      <c r="A113" s="17" t="s">
        <v>10</v>
      </c>
      <c r="B113" s="362">
        <v>188</v>
      </c>
      <c r="C113" s="362">
        <v>187</v>
      </c>
      <c r="D113" s="362">
        <v>216</v>
      </c>
      <c r="E113" s="362">
        <v>205</v>
      </c>
      <c r="F113" s="362">
        <v>300</v>
      </c>
      <c r="G113" s="362">
        <v>336</v>
      </c>
      <c r="H113" s="362">
        <v>607</v>
      </c>
      <c r="I113" s="362">
        <v>603</v>
      </c>
      <c r="J113" s="362">
        <v>507</v>
      </c>
      <c r="K113" s="362">
        <v>520</v>
      </c>
      <c r="L113" s="362">
        <v>512</v>
      </c>
      <c r="M113" s="362">
        <v>540</v>
      </c>
      <c r="N113" s="362">
        <v>548</v>
      </c>
      <c r="O113" s="362">
        <v>576</v>
      </c>
      <c r="P113" s="362">
        <v>596</v>
      </c>
      <c r="Q113" s="362">
        <v>582</v>
      </c>
      <c r="R113" s="362">
        <v>523</v>
      </c>
      <c r="S113" s="362">
        <v>592</v>
      </c>
      <c r="T113" s="362">
        <v>632</v>
      </c>
      <c r="U113" s="362">
        <v>698</v>
      </c>
      <c r="V113" s="362">
        <v>820</v>
      </c>
      <c r="W113" s="26">
        <f t="shared" si="18"/>
        <v>3.2100129579806014E-2</v>
      </c>
      <c r="X113" s="164">
        <f t="shared" si="16"/>
        <v>0.17478510028653296</v>
      </c>
      <c r="AA113" s="360">
        <f t="shared" si="17"/>
        <v>6.9362206056504819E-3</v>
      </c>
    </row>
    <row r="114" spans="1:27" ht="13.5" customHeight="1" thickTop="1" thickBot="1" x14ac:dyDescent="0.25">
      <c r="A114" s="17" t="s">
        <v>11</v>
      </c>
      <c r="B114" s="362">
        <v>108</v>
      </c>
      <c r="C114" s="362">
        <v>103</v>
      </c>
      <c r="D114" s="362">
        <v>92</v>
      </c>
      <c r="E114" s="362">
        <v>93</v>
      </c>
      <c r="F114" s="362">
        <v>93</v>
      </c>
      <c r="G114" s="362">
        <v>92</v>
      </c>
      <c r="H114" s="362">
        <v>105</v>
      </c>
      <c r="I114" s="362">
        <v>118</v>
      </c>
      <c r="J114" s="362">
        <v>138</v>
      </c>
      <c r="K114" s="362">
        <v>133</v>
      </c>
      <c r="L114" s="362">
        <v>141</v>
      </c>
      <c r="M114" s="362">
        <v>154</v>
      </c>
      <c r="N114" s="362">
        <v>149</v>
      </c>
      <c r="O114" s="362">
        <v>144</v>
      </c>
      <c r="P114" s="362">
        <v>171</v>
      </c>
      <c r="Q114" s="362">
        <v>213</v>
      </c>
      <c r="R114" s="362">
        <v>218</v>
      </c>
      <c r="S114" s="362">
        <v>249</v>
      </c>
      <c r="T114" s="362">
        <v>281</v>
      </c>
      <c r="U114" s="362">
        <v>324</v>
      </c>
      <c r="V114" s="362">
        <v>358</v>
      </c>
      <c r="W114" s="26">
        <f t="shared" si="18"/>
        <v>0.13634388693076627</v>
      </c>
      <c r="X114" s="164">
        <f t="shared" si="16"/>
        <v>0.10493827160493827</v>
      </c>
      <c r="AA114" s="360">
        <f t="shared" si="17"/>
        <v>3.0282524107596008E-3</v>
      </c>
    </row>
    <row r="115" spans="1:27" ht="13.5" customHeight="1" thickTop="1" thickBot="1" x14ac:dyDescent="0.25">
      <c r="A115" s="17" t="s">
        <v>12</v>
      </c>
      <c r="B115" s="362">
        <v>893</v>
      </c>
      <c r="C115" s="362">
        <v>897</v>
      </c>
      <c r="D115" s="362">
        <v>899</v>
      </c>
      <c r="E115" s="362">
        <v>900</v>
      </c>
      <c r="F115" s="362">
        <v>894</v>
      </c>
      <c r="G115" s="362">
        <v>898</v>
      </c>
      <c r="H115" s="362">
        <v>908</v>
      </c>
      <c r="I115" s="362">
        <v>911</v>
      </c>
      <c r="J115" s="362">
        <v>908</v>
      </c>
      <c r="K115" s="362">
        <v>912</v>
      </c>
      <c r="L115" s="362">
        <v>946</v>
      </c>
      <c r="M115" s="362">
        <v>970</v>
      </c>
      <c r="N115" s="362">
        <v>996</v>
      </c>
      <c r="O115" s="362">
        <v>941</v>
      </c>
      <c r="P115" s="362">
        <v>953</v>
      </c>
      <c r="Q115" s="362">
        <v>990</v>
      </c>
      <c r="R115" s="362">
        <v>1010</v>
      </c>
      <c r="S115" s="362">
        <v>1175</v>
      </c>
      <c r="T115" s="362">
        <v>1046</v>
      </c>
      <c r="U115" s="362">
        <v>981</v>
      </c>
      <c r="V115" s="362">
        <v>1059</v>
      </c>
      <c r="W115" s="26">
        <f t="shared" si="18"/>
        <v>5.8083144061438219E-3</v>
      </c>
      <c r="X115" s="164">
        <f t="shared" si="16"/>
        <v>7.9510703363914373E-2</v>
      </c>
      <c r="AA115" s="360">
        <f t="shared" si="17"/>
        <v>8.9578751480290982E-3</v>
      </c>
    </row>
    <row r="116" spans="1:27" ht="13.5" customHeight="1" thickTop="1" thickBot="1" x14ac:dyDescent="0.25">
      <c r="A116" s="17" t="s">
        <v>13</v>
      </c>
      <c r="B116" s="362">
        <v>4007</v>
      </c>
      <c r="C116" s="362">
        <v>3765</v>
      </c>
      <c r="D116" s="362">
        <v>3448</v>
      </c>
      <c r="E116" s="362">
        <v>3457</v>
      </c>
      <c r="F116" s="362">
        <v>3487</v>
      </c>
      <c r="G116" s="362">
        <v>3469</v>
      </c>
      <c r="H116" s="362">
        <v>3502</v>
      </c>
      <c r="I116" s="362">
        <v>3564</v>
      </c>
      <c r="J116" s="362">
        <v>3712</v>
      </c>
      <c r="K116" s="362">
        <v>3795</v>
      </c>
      <c r="L116" s="362">
        <v>3941</v>
      </c>
      <c r="M116" s="362">
        <v>4017</v>
      </c>
      <c r="N116" s="362">
        <v>4218</v>
      </c>
      <c r="O116" s="362">
        <v>4623</v>
      </c>
      <c r="P116" s="362">
        <v>4729</v>
      </c>
      <c r="Q116" s="362">
        <v>4923</v>
      </c>
      <c r="R116" s="362">
        <v>4837</v>
      </c>
      <c r="S116" s="362">
        <v>5142</v>
      </c>
      <c r="T116" s="362">
        <v>5351</v>
      </c>
      <c r="U116" s="362">
        <v>6079</v>
      </c>
      <c r="V116" s="362">
        <v>6601</v>
      </c>
      <c r="W116" s="26">
        <f t="shared" si="18"/>
        <v>5.150796289281101E-2</v>
      </c>
      <c r="X116" s="164">
        <f t="shared" si="16"/>
        <v>8.586938641223886E-2</v>
      </c>
      <c r="AA116" s="360">
        <f t="shared" si="17"/>
        <v>5.5836575875486384E-2</v>
      </c>
    </row>
    <row r="117" spans="1:27" ht="13.5" customHeight="1" thickTop="1" thickBot="1" x14ac:dyDescent="0.25">
      <c r="A117" s="17" t="s">
        <v>14</v>
      </c>
      <c r="B117" s="362">
        <v>10415</v>
      </c>
      <c r="C117" s="362">
        <v>12012</v>
      </c>
      <c r="D117" s="362">
        <v>11688</v>
      </c>
      <c r="E117" s="362">
        <v>11277</v>
      </c>
      <c r="F117" s="362">
        <v>10255</v>
      </c>
      <c r="G117" s="362">
        <v>10551</v>
      </c>
      <c r="H117" s="362">
        <v>11352</v>
      </c>
      <c r="I117" s="362">
        <v>10464</v>
      </c>
      <c r="J117" s="362">
        <v>10482</v>
      </c>
      <c r="K117" s="362">
        <v>10100</v>
      </c>
      <c r="L117" s="362">
        <v>9910</v>
      </c>
      <c r="M117" s="362">
        <v>10071</v>
      </c>
      <c r="N117" s="362">
        <v>9671</v>
      </c>
      <c r="O117" s="362">
        <v>10277</v>
      </c>
      <c r="P117" s="362">
        <v>10445</v>
      </c>
      <c r="Q117" s="362">
        <v>10846</v>
      </c>
      <c r="R117" s="362">
        <v>10529</v>
      </c>
      <c r="S117" s="362">
        <v>11180</v>
      </c>
      <c r="T117" s="362">
        <v>12736</v>
      </c>
      <c r="U117" s="362">
        <v>13336</v>
      </c>
      <c r="V117" s="362">
        <v>14522</v>
      </c>
      <c r="W117" s="26">
        <f t="shared" si="18"/>
        <v>5.0082518456840752E-2</v>
      </c>
      <c r="X117" s="164">
        <f t="shared" si="16"/>
        <v>8.8932213557288545E-2</v>
      </c>
      <c r="AA117" s="360">
        <f t="shared" si="17"/>
        <v>0.12283877516494671</v>
      </c>
    </row>
    <row r="118" spans="1:27" ht="13.5" customHeight="1" thickTop="1" thickBot="1" x14ac:dyDescent="0.25">
      <c r="A118" s="17" t="s">
        <v>15</v>
      </c>
      <c r="B118" s="362">
        <v>777</v>
      </c>
      <c r="C118" s="362">
        <v>936</v>
      </c>
      <c r="D118" s="362">
        <v>1096</v>
      </c>
      <c r="E118" s="362">
        <v>1039</v>
      </c>
      <c r="F118" s="362">
        <v>1254</v>
      </c>
      <c r="G118" s="362">
        <v>1294</v>
      </c>
      <c r="H118" s="362">
        <v>1281</v>
      </c>
      <c r="I118" s="362">
        <v>1488</v>
      </c>
      <c r="J118" s="362">
        <v>1632</v>
      </c>
      <c r="K118" s="362">
        <v>1828</v>
      </c>
      <c r="L118" s="362">
        <v>1992</v>
      </c>
      <c r="M118" s="362">
        <v>2153</v>
      </c>
      <c r="N118" s="362">
        <v>2221</v>
      </c>
      <c r="O118" s="362">
        <v>2626</v>
      </c>
      <c r="P118" s="362">
        <v>3382</v>
      </c>
      <c r="Q118" s="362">
        <v>3499</v>
      </c>
      <c r="R118" s="362">
        <v>4061</v>
      </c>
      <c r="S118" s="362">
        <v>3809</v>
      </c>
      <c r="T118" s="362">
        <v>4591</v>
      </c>
      <c r="U118" s="362">
        <v>6289</v>
      </c>
      <c r="V118" s="362">
        <v>7794</v>
      </c>
      <c r="W118" s="26">
        <f t="shared" si="18"/>
        <v>0.13209167899942953</v>
      </c>
      <c r="X118" s="164">
        <f t="shared" si="16"/>
        <v>0.23930672602957545</v>
      </c>
      <c r="AA118" s="360">
        <f t="shared" si="17"/>
        <v>6.5927930976146173E-2</v>
      </c>
    </row>
    <row r="119" spans="1:27" ht="13.5" customHeight="1" thickTop="1" thickBot="1" x14ac:dyDescent="0.25">
      <c r="A119" s="17" t="s">
        <v>16</v>
      </c>
      <c r="B119" s="362">
        <v>6</v>
      </c>
      <c r="C119" s="362">
        <v>6</v>
      </c>
      <c r="D119" s="362">
        <v>5</v>
      </c>
      <c r="E119" s="362">
        <v>5</v>
      </c>
      <c r="F119" s="362">
        <v>14</v>
      </c>
      <c r="G119" s="362">
        <v>14</v>
      </c>
      <c r="H119" s="362">
        <v>13</v>
      </c>
      <c r="I119" s="362">
        <v>11</v>
      </c>
      <c r="J119" s="362">
        <v>12</v>
      </c>
      <c r="K119" s="362">
        <v>11</v>
      </c>
      <c r="L119" s="362">
        <v>10</v>
      </c>
      <c r="M119" s="362">
        <v>11</v>
      </c>
      <c r="N119" s="362">
        <v>12</v>
      </c>
      <c r="O119" s="362">
        <v>14</v>
      </c>
      <c r="P119" s="362">
        <v>13</v>
      </c>
      <c r="Q119" s="362">
        <v>12</v>
      </c>
      <c r="R119" s="362">
        <v>12</v>
      </c>
      <c r="S119" s="362">
        <v>18</v>
      </c>
      <c r="T119" s="362">
        <v>37</v>
      </c>
      <c r="U119" s="362">
        <v>38</v>
      </c>
      <c r="V119" s="362">
        <v>36</v>
      </c>
      <c r="W119" s="26">
        <f t="shared" si="18"/>
        <v>0.23927602766410683</v>
      </c>
      <c r="X119" s="164">
        <f t="shared" si="16"/>
        <v>-5.2631578947368418E-2</v>
      </c>
      <c r="AA119" s="360">
        <f t="shared" si="17"/>
        <v>3.0451700219928944E-4</v>
      </c>
    </row>
    <row r="120" spans="1:27" ht="13.5" customHeight="1" thickTop="1" thickBot="1" x14ac:dyDescent="0.25">
      <c r="A120" s="17" t="s">
        <v>17</v>
      </c>
      <c r="B120" s="362">
        <v>659</v>
      </c>
      <c r="C120" s="362">
        <v>770</v>
      </c>
      <c r="D120" s="362">
        <v>768</v>
      </c>
      <c r="E120" s="362">
        <v>856</v>
      </c>
      <c r="F120" s="362">
        <v>887</v>
      </c>
      <c r="G120" s="362">
        <v>1006</v>
      </c>
      <c r="H120" s="362">
        <v>1051</v>
      </c>
      <c r="I120" s="362">
        <v>1054</v>
      </c>
      <c r="J120" s="362">
        <v>1040</v>
      </c>
      <c r="K120" s="362">
        <v>1021</v>
      </c>
      <c r="L120" s="362">
        <v>948</v>
      </c>
      <c r="M120" s="362">
        <v>1058</v>
      </c>
      <c r="N120" s="362">
        <v>1052</v>
      </c>
      <c r="O120" s="362">
        <v>1118</v>
      </c>
      <c r="P120" s="362">
        <v>1181</v>
      </c>
      <c r="Q120" s="362">
        <v>1186</v>
      </c>
      <c r="R120" s="362">
        <v>1194</v>
      </c>
      <c r="S120" s="362">
        <v>1167</v>
      </c>
      <c r="T120" s="362">
        <v>1105</v>
      </c>
      <c r="U120" s="362">
        <v>1265</v>
      </c>
      <c r="V120" s="362">
        <v>1264</v>
      </c>
      <c r="W120" s="26">
        <f t="shared" si="18"/>
        <v>1.3836973896080407E-2</v>
      </c>
      <c r="X120" s="164">
        <f t="shared" si="16"/>
        <v>-7.9051383399209485E-4</v>
      </c>
      <c r="AA120" s="360">
        <f t="shared" si="17"/>
        <v>1.0691930299441718E-2</v>
      </c>
    </row>
    <row r="121" spans="1:27" ht="13.5" customHeight="1" thickTop="1" thickBot="1" x14ac:dyDescent="0.25">
      <c r="A121" s="17" t="s">
        <v>18</v>
      </c>
      <c r="B121" s="362">
        <v>285</v>
      </c>
      <c r="C121" s="362">
        <v>285</v>
      </c>
      <c r="D121" s="362">
        <v>285</v>
      </c>
      <c r="E121" s="362">
        <v>425</v>
      </c>
      <c r="F121" s="362">
        <v>440</v>
      </c>
      <c r="G121" s="362">
        <v>461</v>
      </c>
      <c r="H121" s="362">
        <v>505</v>
      </c>
      <c r="I121" s="362">
        <v>518</v>
      </c>
      <c r="J121" s="362">
        <v>571</v>
      </c>
      <c r="K121" s="362">
        <v>591</v>
      </c>
      <c r="L121" s="362">
        <v>645</v>
      </c>
      <c r="M121" s="362">
        <v>702</v>
      </c>
      <c r="N121" s="362">
        <v>730</v>
      </c>
      <c r="O121" s="362">
        <v>763</v>
      </c>
      <c r="P121" s="362">
        <v>804</v>
      </c>
      <c r="Q121" s="362">
        <v>840</v>
      </c>
      <c r="R121" s="362">
        <v>894</v>
      </c>
      <c r="S121" s="362">
        <v>917</v>
      </c>
      <c r="T121" s="362">
        <v>974</v>
      </c>
      <c r="U121" s="362">
        <v>997</v>
      </c>
      <c r="V121" s="362">
        <v>994</v>
      </c>
      <c r="W121" s="26">
        <f t="shared" si="18"/>
        <v>4.3969526811504789E-2</v>
      </c>
      <c r="X121" s="164">
        <f t="shared" si="16"/>
        <v>-3.009027081243731E-3</v>
      </c>
      <c r="AA121" s="360">
        <f t="shared" si="17"/>
        <v>8.4080527829470484E-3</v>
      </c>
    </row>
    <row r="122" spans="1:27" ht="13.5" customHeight="1" thickTop="1" thickBot="1" x14ac:dyDescent="0.25">
      <c r="A122" s="17" t="s">
        <v>19</v>
      </c>
      <c r="B122" s="362">
        <v>12</v>
      </c>
      <c r="C122" s="362">
        <v>12</v>
      </c>
      <c r="D122" s="362">
        <v>29</v>
      </c>
      <c r="E122" s="362">
        <v>28</v>
      </c>
      <c r="F122" s="362">
        <v>28</v>
      </c>
      <c r="G122" s="362">
        <v>27</v>
      </c>
      <c r="H122" s="362">
        <v>25</v>
      </c>
      <c r="I122" s="362">
        <v>26</v>
      </c>
      <c r="J122" s="362">
        <v>26</v>
      </c>
      <c r="K122" s="362">
        <v>26</v>
      </c>
      <c r="L122" s="362">
        <v>26</v>
      </c>
      <c r="M122" s="362">
        <v>28</v>
      </c>
      <c r="N122" s="362">
        <v>27</v>
      </c>
      <c r="O122" s="362">
        <v>32</v>
      </c>
      <c r="P122" s="362">
        <v>37</v>
      </c>
      <c r="Q122" s="362">
        <v>58</v>
      </c>
      <c r="R122" s="362">
        <v>59</v>
      </c>
      <c r="S122" s="362">
        <v>109</v>
      </c>
      <c r="T122" s="362">
        <v>112</v>
      </c>
      <c r="U122" s="362">
        <v>104</v>
      </c>
      <c r="V122" s="362">
        <v>116</v>
      </c>
      <c r="W122" s="26">
        <f t="shared" si="18"/>
        <v>0.22960698913657263</v>
      </c>
      <c r="X122" s="164">
        <f t="shared" si="16"/>
        <v>0.11538461538461539</v>
      </c>
      <c r="AA122" s="360">
        <f t="shared" si="17"/>
        <v>9.8122145153104389E-4</v>
      </c>
    </row>
    <row r="123" spans="1:27" ht="13.5" customHeight="1" thickTop="1" thickBot="1" x14ac:dyDescent="0.25">
      <c r="A123" s="17" t="s">
        <v>20</v>
      </c>
      <c r="B123" s="362">
        <v>645</v>
      </c>
      <c r="C123" s="362">
        <v>694</v>
      </c>
      <c r="D123" s="362">
        <v>697</v>
      </c>
      <c r="E123" s="362">
        <v>718</v>
      </c>
      <c r="F123" s="362">
        <v>720</v>
      </c>
      <c r="G123" s="362">
        <v>769</v>
      </c>
      <c r="H123" s="362">
        <v>754</v>
      </c>
      <c r="I123" s="362">
        <v>736</v>
      </c>
      <c r="J123" s="362">
        <v>736</v>
      </c>
      <c r="K123" s="362">
        <v>742</v>
      </c>
      <c r="L123" s="362">
        <v>729</v>
      </c>
      <c r="M123" s="362">
        <v>765</v>
      </c>
      <c r="N123" s="362">
        <v>773</v>
      </c>
      <c r="O123" s="362">
        <v>803</v>
      </c>
      <c r="P123" s="362">
        <v>844</v>
      </c>
      <c r="Q123" s="362">
        <v>1082</v>
      </c>
      <c r="R123" s="362">
        <v>1124</v>
      </c>
      <c r="S123" s="362">
        <v>1251</v>
      </c>
      <c r="T123" s="362">
        <v>1453</v>
      </c>
      <c r="U123" s="362">
        <v>1688</v>
      </c>
      <c r="V123" s="362">
        <v>1823</v>
      </c>
      <c r="W123" s="26">
        <f t="shared" si="18"/>
        <v>0.1486983549970351</v>
      </c>
      <c r="X123" s="164">
        <f t="shared" si="16"/>
        <v>7.9976303317535538E-2</v>
      </c>
      <c r="AA123" s="360">
        <f t="shared" si="17"/>
        <v>1.5420402639147353E-2</v>
      </c>
    </row>
    <row r="124" spans="1:27" ht="13.5" customHeight="1" thickTop="1" thickBot="1" x14ac:dyDescent="0.25">
      <c r="A124" s="17" t="s">
        <v>21</v>
      </c>
      <c r="B124" s="362">
        <v>0</v>
      </c>
      <c r="C124" s="362">
        <v>0</v>
      </c>
      <c r="D124" s="362">
        <v>0</v>
      </c>
      <c r="E124" s="362">
        <v>0</v>
      </c>
      <c r="F124" s="362">
        <v>0</v>
      </c>
      <c r="G124" s="362">
        <v>0</v>
      </c>
      <c r="H124" s="362">
        <v>0</v>
      </c>
      <c r="I124" s="362">
        <v>0</v>
      </c>
      <c r="J124" s="362">
        <v>0</v>
      </c>
      <c r="K124" s="362">
        <v>0</v>
      </c>
      <c r="L124" s="362">
        <v>0</v>
      </c>
      <c r="M124" s="362">
        <v>0</v>
      </c>
      <c r="N124" s="362">
        <v>0</v>
      </c>
      <c r="O124" s="362">
        <v>0</v>
      </c>
      <c r="P124" s="362">
        <v>0</v>
      </c>
      <c r="Q124" s="362">
        <v>0</v>
      </c>
      <c r="R124" s="362">
        <v>0</v>
      </c>
      <c r="S124" s="362">
        <v>0</v>
      </c>
      <c r="T124" s="362">
        <v>0</v>
      </c>
      <c r="U124" s="362">
        <v>0</v>
      </c>
      <c r="V124" s="362">
        <v>0</v>
      </c>
      <c r="W124" s="26" t="e">
        <f t="shared" si="18"/>
        <v>#DIV/0!</v>
      </c>
      <c r="X124" s="164" t="e">
        <f t="shared" si="16"/>
        <v>#DIV/0!</v>
      </c>
      <c r="AA124" s="360">
        <f t="shared" si="17"/>
        <v>0</v>
      </c>
    </row>
    <row r="125" spans="1:27" ht="13.5" customHeight="1" thickTop="1" thickBot="1" x14ac:dyDescent="0.25">
      <c r="A125" s="17" t="s">
        <v>22</v>
      </c>
      <c r="B125" s="362">
        <v>723</v>
      </c>
      <c r="C125" s="362">
        <v>733</v>
      </c>
      <c r="D125" s="362">
        <v>752</v>
      </c>
      <c r="E125" s="362">
        <v>788</v>
      </c>
      <c r="F125" s="362">
        <v>785</v>
      </c>
      <c r="G125" s="362">
        <v>845</v>
      </c>
      <c r="H125" s="362">
        <v>915</v>
      </c>
      <c r="I125" s="362">
        <v>1002</v>
      </c>
      <c r="J125" s="362">
        <v>1054</v>
      </c>
      <c r="K125" s="362">
        <v>1078</v>
      </c>
      <c r="L125" s="362">
        <v>1153</v>
      </c>
      <c r="M125" s="362">
        <v>1231</v>
      </c>
      <c r="N125" s="362">
        <v>1363</v>
      </c>
      <c r="O125" s="362">
        <v>1290</v>
      </c>
      <c r="P125" s="362">
        <v>1515</v>
      </c>
      <c r="Q125" s="362">
        <v>1947</v>
      </c>
      <c r="R125" s="362">
        <v>2022</v>
      </c>
      <c r="S125" s="362">
        <v>2089</v>
      </c>
      <c r="T125" s="362">
        <v>2490</v>
      </c>
      <c r="U125" s="362">
        <v>2727</v>
      </c>
      <c r="V125" s="362">
        <v>2577</v>
      </c>
      <c r="W125" s="26">
        <f t="shared" si="18"/>
        <v>0.12474611314209483</v>
      </c>
      <c r="X125" s="164">
        <f t="shared" si="16"/>
        <v>-5.5005500550055007E-2</v>
      </c>
      <c r="AA125" s="360">
        <f t="shared" si="17"/>
        <v>2.1798342074099138E-2</v>
      </c>
    </row>
    <row r="126" spans="1:27" ht="13.5" customHeight="1" thickTop="1" thickBot="1" x14ac:dyDescent="0.25">
      <c r="A126" s="17" t="s">
        <v>23</v>
      </c>
      <c r="B126" s="362">
        <v>2310</v>
      </c>
      <c r="C126" s="362">
        <v>2522</v>
      </c>
      <c r="D126" s="362">
        <v>2466</v>
      </c>
      <c r="E126" s="362">
        <v>2595</v>
      </c>
      <c r="F126" s="362">
        <v>2503</v>
      </c>
      <c r="G126" s="362">
        <v>2663</v>
      </c>
      <c r="H126" s="362">
        <v>2849</v>
      </c>
      <c r="I126" s="362">
        <v>2742</v>
      </c>
      <c r="J126" s="362">
        <v>2683</v>
      </c>
      <c r="K126" s="362">
        <v>3056</v>
      </c>
      <c r="L126" s="362">
        <v>2883</v>
      </c>
      <c r="M126" s="362">
        <v>3076</v>
      </c>
      <c r="N126" s="362">
        <v>2912</v>
      </c>
      <c r="O126" s="362">
        <v>3032</v>
      </c>
      <c r="P126" s="362">
        <v>3091</v>
      </c>
      <c r="Q126" s="362">
        <v>3695</v>
      </c>
      <c r="R126" s="362">
        <v>4095</v>
      </c>
      <c r="S126" s="362">
        <v>4538</v>
      </c>
      <c r="T126" s="362">
        <v>4869</v>
      </c>
      <c r="U126" s="362">
        <v>5014</v>
      </c>
      <c r="V126" s="362">
        <v>5385</v>
      </c>
      <c r="W126" s="26">
        <f t="shared" si="18"/>
        <v>0.10158259362914435</v>
      </c>
      <c r="X126" s="164">
        <f t="shared" si="16"/>
        <v>7.3992820103709611E-2</v>
      </c>
      <c r="AA126" s="360">
        <f t="shared" si="17"/>
        <v>4.5550668245643716E-2</v>
      </c>
    </row>
    <row r="127" spans="1:27" ht="13.5" customHeight="1" thickTop="1" thickBot="1" x14ac:dyDescent="0.25">
      <c r="A127" s="17" t="s">
        <v>24</v>
      </c>
      <c r="B127" s="362">
        <v>1458</v>
      </c>
      <c r="C127" s="362">
        <v>1233</v>
      </c>
      <c r="D127" s="362">
        <v>1367</v>
      </c>
      <c r="E127" s="362">
        <v>3798</v>
      </c>
      <c r="F127" s="362">
        <v>3698</v>
      </c>
      <c r="G127" s="362">
        <v>3762</v>
      </c>
      <c r="H127" s="362">
        <v>3703</v>
      </c>
      <c r="I127" s="362">
        <v>3698</v>
      </c>
      <c r="J127" s="362">
        <v>3717</v>
      </c>
      <c r="K127" s="362">
        <v>3567</v>
      </c>
      <c r="L127" s="362">
        <v>3617</v>
      </c>
      <c r="M127" s="362">
        <v>3867</v>
      </c>
      <c r="N127" s="362">
        <v>3935</v>
      </c>
      <c r="O127" s="362">
        <v>3986</v>
      </c>
      <c r="P127" s="362">
        <v>4122</v>
      </c>
      <c r="Q127" s="362">
        <v>4274</v>
      </c>
      <c r="R127" s="362">
        <v>4484</v>
      </c>
      <c r="S127" s="362">
        <v>4566</v>
      </c>
      <c r="T127" s="362">
        <v>5289</v>
      </c>
      <c r="U127" s="362">
        <v>5952</v>
      </c>
      <c r="V127" s="362">
        <v>6869</v>
      </c>
      <c r="W127" s="26">
        <f t="shared" si="18"/>
        <v>7.6244603967996927E-2</v>
      </c>
      <c r="X127" s="164">
        <f t="shared" si="16"/>
        <v>0.15406586021505375</v>
      </c>
      <c r="AA127" s="360">
        <f t="shared" si="17"/>
        <v>5.8103535780747756E-2</v>
      </c>
    </row>
    <row r="128" spans="1:27" ht="13.5" customHeight="1" thickTop="1" thickBot="1" x14ac:dyDescent="0.25">
      <c r="A128" s="17" t="s">
        <v>25</v>
      </c>
      <c r="B128" s="362">
        <v>2477</v>
      </c>
      <c r="C128" s="362">
        <v>2489</v>
      </c>
      <c r="D128" s="362">
        <v>2435</v>
      </c>
      <c r="E128" s="362">
        <v>2444</v>
      </c>
      <c r="F128" s="362">
        <v>2464</v>
      </c>
      <c r="G128" s="362">
        <v>2547</v>
      </c>
      <c r="H128" s="362">
        <v>2464</v>
      </c>
      <c r="I128" s="362">
        <v>2557</v>
      </c>
      <c r="J128" s="362">
        <v>2541</v>
      </c>
      <c r="K128" s="362">
        <v>2617</v>
      </c>
      <c r="L128" s="362">
        <v>2683</v>
      </c>
      <c r="M128" s="362">
        <v>2670</v>
      </c>
      <c r="N128" s="362">
        <v>2747</v>
      </c>
      <c r="O128" s="362">
        <v>2748</v>
      </c>
      <c r="P128" s="362">
        <v>2782</v>
      </c>
      <c r="Q128" s="362">
        <v>2827</v>
      </c>
      <c r="R128" s="362">
        <v>2911</v>
      </c>
      <c r="S128" s="362">
        <v>3053</v>
      </c>
      <c r="T128" s="362">
        <v>3044</v>
      </c>
      <c r="U128" s="362">
        <v>3207</v>
      </c>
      <c r="V128" s="362">
        <v>3035</v>
      </c>
      <c r="W128" s="26">
        <f t="shared" si="18"/>
        <v>2.8841246386626329E-2</v>
      </c>
      <c r="X128" s="164">
        <f t="shared" si="16"/>
        <v>-5.3632678515746803E-2</v>
      </c>
      <c r="AA128" s="360">
        <f t="shared" si="17"/>
        <v>2.5672475046523431E-2</v>
      </c>
    </row>
    <row r="129" spans="1:27" ht="13.5" customHeight="1" thickTop="1" thickBot="1" x14ac:dyDescent="0.25">
      <c r="A129" s="17" t="s">
        <v>26</v>
      </c>
      <c r="B129" s="362">
        <v>602</v>
      </c>
      <c r="C129" s="362">
        <v>715</v>
      </c>
      <c r="D129" s="362">
        <v>793</v>
      </c>
      <c r="E129" s="362">
        <v>1156</v>
      </c>
      <c r="F129" s="362">
        <v>1149</v>
      </c>
      <c r="G129" s="362">
        <v>1361</v>
      </c>
      <c r="H129" s="362">
        <v>2489</v>
      </c>
      <c r="I129" s="362">
        <v>3355</v>
      </c>
      <c r="J129" s="362">
        <v>3021</v>
      </c>
      <c r="K129" s="362">
        <v>2817</v>
      </c>
      <c r="L129" s="362">
        <v>2763</v>
      </c>
      <c r="M129" s="362">
        <v>2135</v>
      </c>
      <c r="N129" s="362">
        <v>2352</v>
      </c>
      <c r="O129" s="362">
        <v>2844</v>
      </c>
      <c r="P129" s="362">
        <v>3134</v>
      </c>
      <c r="Q129" s="362">
        <v>3185</v>
      </c>
      <c r="R129" s="362">
        <v>3185</v>
      </c>
      <c r="S129" s="362">
        <v>3356</v>
      </c>
      <c r="T129" s="362">
        <v>3839</v>
      </c>
      <c r="U129" s="362">
        <v>3909</v>
      </c>
      <c r="V129" s="362">
        <v>4103</v>
      </c>
      <c r="W129" s="26">
        <f t="shared" si="18"/>
        <v>4.5185402745791636E-2</v>
      </c>
      <c r="X129" s="164">
        <f t="shared" si="16"/>
        <v>4.9629061140956769E-2</v>
      </c>
      <c r="AA129" s="360">
        <f t="shared" si="17"/>
        <v>3.4706479445102349E-2</v>
      </c>
    </row>
    <row r="130" spans="1:27" ht="13.5" customHeight="1" thickTop="1" thickBot="1" x14ac:dyDescent="0.25">
      <c r="A130" s="17" t="s">
        <v>27</v>
      </c>
      <c r="B130" s="362">
        <v>267</v>
      </c>
      <c r="C130" s="362">
        <v>267</v>
      </c>
      <c r="D130" s="362">
        <v>266</v>
      </c>
      <c r="E130" s="362">
        <v>264</v>
      </c>
      <c r="F130" s="362">
        <v>263</v>
      </c>
      <c r="G130" s="362">
        <v>263</v>
      </c>
      <c r="H130" s="362">
        <v>263</v>
      </c>
      <c r="I130" s="362">
        <v>263</v>
      </c>
      <c r="J130" s="362">
        <v>263</v>
      </c>
      <c r="K130" s="362">
        <v>231</v>
      </c>
      <c r="L130" s="362">
        <v>458</v>
      </c>
      <c r="M130" s="362">
        <v>450</v>
      </c>
      <c r="N130" s="362">
        <v>431</v>
      </c>
      <c r="O130" s="362">
        <v>460</v>
      </c>
      <c r="P130" s="362">
        <v>470</v>
      </c>
      <c r="Q130" s="362">
        <v>476</v>
      </c>
      <c r="R130" s="362">
        <v>459</v>
      </c>
      <c r="S130" s="362">
        <v>455</v>
      </c>
      <c r="T130" s="362">
        <v>507</v>
      </c>
      <c r="U130" s="362">
        <v>590</v>
      </c>
      <c r="V130" s="362">
        <v>647</v>
      </c>
      <c r="W130" s="26">
        <f t="shared" si="18"/>
        <v>4.652794771578006E-2</v>
      </c>
      <c r="X130" s="164">
        <f t="shared" si="16"/>
        <v>9.6610169491525427E-2</v>
      </c>
      <c r="AA130" s="360">
        <f t="shared" si="17"/>
        <v>5.4728472339705637E-3</v>
      </c>
    </row>
    <row r="131" spans="1:27" ht="13.5" customHeight="1" thickTop="1" thickBot="1" x14ac:dyDescent="0.25">
      <c r="A131" s="17" t="s">
        <v>28</v>
      </c>
      <c r="B131" s="362">
        <v>166</v>
      </c>
      <c r="C131" s="362">
        <v>142</v>
      </c>
      <c r="D131" s="362">
        <v>118</v>
      </c>
      <c r="E131" s="362">
        <v>172</v>
      </c>
      <c r="F131" s="362">
        <v>171</v>
      </c>
      <c r="G131" s="362">
        <v>78</v>
      </c>
      <c r="H131" s="362">
        <v>75</v>
      </c>
      <c r="I131" s="362">
        <v>83</v>
      </c>
      <c r="J131" s="362">
        <v>72</v>
      </c>
      <c r="K131" s="362">
        <v>71</v>
      </c>
      <c r="L131" s="362">
        <v>91</v>
      </c>
      <c r="M131" s="362">
        <v>335</v>
      </c>
      <c r="N131" s="362">
        <v>283</v>
      </c>
      <c r="O131" s="362">
        <v>339</v>
      </c>
      <c r="P131" s="362">
        <v>368</v>
      </c>
      <c r="Q131" s="362">
        <v>401</v>
      </c>
      <c r="R131" s="362">
        <v>447</v>
      </c>
      <c r="S131" s="362">
        <v>579</v>
      </c>
      <c r="T131" s="362">
        <v>634</v>
      </c>
      <c r="U131" s="362">
        <v>829</v>
      </c>
      <c r="V131" s="362">
        <v>925</v>
      </c>
      <c r="W131" s="26">
        <f t="shared" si="18"/>
        <v>0.17636296244732219</v>
      </c>
      <c r="X131" s="164">
        <f t="shared" si="16"/>
        <v>0.1158021712907117</v>
      </c>
      <c r="AA131" s="360">
        <f t="shared" si="17"/>
        <v>7.8243951953984106E-3</v>
      </c>
    </row>
    <row r="132" spans="1:27" ht="13.5" customHeight="1" thickTop="1" thickBot="1" x14ac:dyDescent="0.25">
      <c r="A132" s="17" t="s">
        <v>29</v>
      </c>
      <c r="B132" s="362">
        <v>4556</v>
      </c>
      <c r="C132" s="362">
        <v>4182</v>
      </c>
      <c r="D132" s="362">
        <v>4081</v>
      </c>
      <c r="E132" s="362">
        <v>4493</v>
      </c>
      <c r="F132" s="362">
        <v>4782</v>
      </c>
      <c r="G132" s="362">
        <v>5015</v>
      </c>
      <c r="H132" s="362">
        <v>5141</v>
      </c>
      <c r="I132" s="362">
        <v>5690</v>
      </c>
      <c r="J132" s="362">
        <v>5950</v>
      </c>
      <c r="K132" s="362">
        <v>6152</v>
      </c>
      <c r="L132" s="362">
        <v>6481</v>
      </c>
      <c r="M132" s="362">
        <v>6339</v>
      </c>
      <c r="N132" s="362">
        <v>6850</v>
      </c>
      <c r="O132" s="362">
        <v>7001</v>
      </c>
      <c r="P132" s="362">
        <v>7361</v>
      </c>
      <c r="Q132" s="362">
        <v>6882</v>
      </c>
      <c r="R132" s="362">
        <v>7685</v>
      </c>
      <c r="S132" s="362">
        <v>7411</v>
      </c>
      <c r="T132" s="362">
        <v>7602</v>
      </c>
      <c r="U132" s="362">
        <v>6893</v>
      </c>
      <c r="V132" s="362">
        <v>7925</v>
      </c>
      <c r="W132" s="26">
        <f t="shared" si="18"/>
        <v>-1.3051952620877438E-2</v>
      </c>
      <c r="X132" s="164">
        <f t="shared" si="16"/>
        <v>0.14971710430871898</v>
      </c>
      <c r="AA132" s="360">
        <f t="shared" si="17"/>
        <v>6.7036034511926912E-2</v>
      </c>
    </row>
    <row r="133" spans="1:27" ht="13.5" customHeight="1" thickTop="1" thickBot="1" x14ac:dyDescent="0.25">
      <c r="A133" s="17" t="s">
        <v>30</v>
      </c>
      <c r="B133" s="362">
        <v>5292</v>
      </c>
      <c r="C133" s="362">
        <v>5552</v>
      </c>
      <c r="D133" s="362">
        <v>5765</v>
      </c>
      <c r="E133" s="362">
        <v>6131</v>
      </c>
      <c r="F133" s="362">
        <v>6364</v>
      </c>
      <c r="G133" s="362">
        <v>6967</v>
      </c>
      <c r="H133" s="362">
        <v>7393</v>
      </c>
      <c r="I133" s="362">
        <v>7564</v>
      </c>
      <c r="J133" s="362">
        <v>7524</v>
      </c>
      <c r="K133" s="362">
        <v>7159</v>
      </c>
      <c r="L133" s="362">
        <v>7939</v>
      </c>
      <c r="M133" s="362">
        <v>7386</v>
      </c>
      <c r="N133" s="362">
        <v>7361</v>
      </c>
      <c r="O133" s="362">
        <v>7722</v>
      </c>
      <c r="P133" s="362">
        <v>7899</v>
      </c>
      <c r="Q133" s="362">
        <v>8479</v>
      </c>
      <c r="R133" s="362">
        <v>8990</v>
      </c>
      <c r="S133" s="362">
        <v>9473</v>
      </c>
      <c r="T133" s="362">
        <v>9500</v>
      </c>
      <c r="U133" s="362">
        <v>9933</v>
      </c>
      <c r="V133" s="362">
        <v>11387</v>
      </c>
      <c r="W133" s="26">
        <f t="shared" si="18"/>
        <v>4.6891477501327827E-2</v>
      </c>
      <c r="X133" s="164">
        <f t="shared" si="16"/>
        <v>0.14638075103191384</v>
      </c>
      <c r="AA133" s="360">
        <f t="shared" si="17"/>
        <v>9.6320419556758588E-2</v>
      </c>
    </row>
    <row r="134" spans="1:27" ht="13.5" customHeight="1" thickTop="1" thickBot="1" x14ac:dyDescent="0.25">
      <c r="A134" s="17" t="s">
        <v>31</v>
      </c>
      <c r="B134" s="362">
        <v>569</v>
      </c>
      <c r="C134" s="362">
        <v>606</v>
      </c>
      <c r="D134" s="362">
        <v>880</v>
      </c>
      <c r="E134" s="362">
        <v>949</v>
      </c>
      <c r="F134" s="362">
        <v>1288</v>
      </c>
      <c r="G134" s="362">
        <v>1375</v>
      </c>
      <c r="H134" s="362">
        <v>1432</v>
      </c>
      <c r="I134" s="362">
        <v>1518</v>
      </c>
      <c r="J134" s="362">
        <v>1555</v>
      </c>
      <c r="K134" s="362">
        <v>1590</v>
      </c>
      <c r="L134" s="362">
        <v>1733</v>
      </c>
      <c r="M134" s="362">
        <v>1870</v>
      </c>
      <c r="N134" s="362">
        <v>2031</v>
      </c>
      <c r="O134" s="362">
        <v>2340</v>
      </c>
      <c r="P134" s="362">
        <v>2670</v>
      </c>
      <c r="Q134" s="362">
        <v>3257</v>
      </c>
      <c r="R134" s="362">
        <v>3451</v>
      </c>
      <c r="S134" s="362">
        <v>3688</v>
      </c>
      <c r="T134" s="362">
        <v>4337</v>
      </c>
      <c r="U134" s="362">
        <v>4917</v>
      </c>
      <c r="V134" s="362">
        <v>5512</v>
      </c>
      <c r="W134" s="26">
        <f t="shared" si="18"/>
        <v>0.129894226192381</v>
      </c>
      <c r="X134" s="164">
        <f t="shared" si="16"/>
        <v>0.12100874516981899</v>
      </c>
      <c r="AA134" s="360">
        <f t="shared" si="17"/>
        <v>4.6624936558957872E-2</v>
      </c>
    </row>
    <row r="135" spans="1:27" ht="13.5" customHeight="1" thickTop="1" thickBot="1" x14ac:dyDescent="0.25">
      <c r="A135" s="17" t="s">
        <v>32</v>
      </c>
      <c r="B135" s="364">
        <v>7207</v>
      </c>
      <c r="C135" s="364">
        <v>7211</v>
      </c>
      <c r="D135" s="364">
        <v>7207</v>
      </c>
      <c r="E135" s="364">
        <v>7147</v>
      </c>
      <c r="F135" s="364">
        <v>7139</v>
      </c>
      <c r="G135" s="364">
        <v>7067</v>
      </c>
      <c r="H135" s="364">
        <v>7044</v>
      </c>
      <c r="I135" s="364">
        <v>7023</v>
      </c>
      <c r="J135" s="364">
        <v>6982</v>
      </c>
      <c r="K135" s="364">
        <v>6794</v>
      </c>
      <c r="L135" s="364">
        <v>6499</v>
      </c>
      <c r="M135" s="364">
        <v>6256</v>
      </c>
      <c r="N135" s="364">
        <v>6004</v>
      </c>
      <c r="O135" s="364">
        <v>5768</v>
      </c>
      <c r="P135" s="364">
        <v>5550</v>
      </c>
      <c r="Q135" s="364">
        <v>5332</v>
      </c>
      <c r="R135" s="364">
        <v>5163</v>
      </c>
      <c r="S135" s="364">
        <v>5023</v>
      </c>
      <c r="T135" s="364">
        <v>4808</v>
      </c>
      <c r="U135" s="364">
        <v>4636</v>
      </c>
      <c r="V135" s="364">
        <v>4524</v>
      </c>
      <c r="AA135" s="164"/>
    </row>
    <row r="136" spans="1:27" ht="13.5" customHeight="1" thickTop="1" thickBot="1" x14ac:dyDescent="0.25">
      <c r="A136" s="17" t="s">
        <v>33</v>
      </c>
      <c r="B136" s="87">
        <v>0</v>
      </c>
      <c r="C136" s="87">
        <v>0</v>
      </c>
      <c r="D136" s="87">
        <v>0</v>
      </c>
      <c r="E136" s="87">
        <v>1</v>
      </c>
      <c r="F136" s="87">
        <v>1</v>
      </c>
      <c r="G136" s="87">
        <v>1</v>
      </c>
      <c r="H136" s="87">
        <v>1</v>
      </c>
      <c r="I136" s="87">
        <v>1</v>
      </c>
      <c r="J136" s="87">
        <v>1</v>
      </c>
      <c r="K136" s="87">
        <v>1</v>
      </c>
      <c r="L136" s="87">
        <v>2</v>
      </c>
      <c r="M136" s="87">
        <v>1</v>
      </c>
      <c r="N136" s="87">
        <v>2</v>
      </c>
      <c r="O136" s="87">
        <v>2</v>
      </c>
      <c r="P136" s="87">
        <v>2</v>
      </c>
      <c r="Q136" s="87">
        <v>3</v>
      </c>
      <c r="R136" s="87">
        <v>2</v>
      </c>
      <c r="S136" s="87"/>
      <c r="T136" s="86"/>
      <c r="U136" s="173"/>
      <c r="V136" s="173"/>
    </row>
    <row r="137" spans="1:27" ht="13.5" customHeight="1" thickTop="1" thickBot="1" x14ac:dyDescent="0.25">
      <c r="A137" s="17" t="s">
        <v>34</v>
      </c>
      <c r="B137" s="363">
        <v>978</v>
      </c>
      <c r="C137" s="363">
        <v>921</v>
      </c>
      <c r="D137" s="363">
        <v>906</v>
      </c>
      <c r="E137" s="363">
        <v>988</v>
      </c>
      <c r="F137" s="363">
        <v>1074</v>
      </c>
      <c r="G137" s="363">
        <v>1080</v>
      </c>
      <c r="H137" s="363">
        <v>1051</v>
      </c>
      <c r="I137" s="363">
        <v>1110</v>
      </c>
      <c r="J137" s="363">
        <v>1222</v>
      </c>
      <c r="K137" s="363">
        <v>1437</v>
      </c>
      <c r="L137" s="363">
        <v>1289</v>
      </c>
      <c r="M137" s="363">
        <v>1140</v>
      </c>
      <c r="N137" s="363">
        <v>1200</v>
      </c>
      <c r="O137" s="363">
        <v>1239</v>
      </c>
      <c r="P137" s="363">
        <v>1191</v>
      </c>
      <c r="Q137" s="363">
        <v>1254</v>
      </c>
      <c r="R137" s="363">
        <v>1235</v>
      </c>
      <c r="S137" s="363">
        <v>1238</v>
      </c>
      <c r="T137" s="363">
        <v>1331</v>
      </c>
      <c r="U137" s="363">
        <v>1296</v>
      </c>
      <c r="V137" s="363">
        <v>1631</v>
      </c>
    </row>
    <row r="138" spans="1:27" ht="13.5" customHeight="1" thickTop="1" x14ac:dyDescent="0.2">
      <c r="A138" s="17" t="s">
        <v>82</v>
      </c>
      <c r="B138" s="355">
        <v>999</v>
      </c>
      <c r="C138" s="355">
        <v>1078</v>
      </c>
      <c r="D138" s="355">
        <v>1053</v>
      </c>
      <c r="E138" s="355">
        <v>1066</v>
      </c>
      <c r="F138" s="355">
        <v>1039</v>
      </c>
      <c r="G138" s="355">
        <v>1080</v>
      </c>
      <c r="H138" s="355">
        <v>1147</v>
      </c>
      <c r="I138" s="355">
        <v>1060</v>
      </c>
      <c r="J138" s="355">
        <v>1097</v>
      </c>
      <c r="K138" s="355">
        <v>1157</v>
      </c>
      <c r="L138" s="355">
        <v>1145</v>
      </c>
      <c r="M138" s="355">
        <v>1199</v>
      </c>
      <c r="N138" s="355">
        <v>1192</v>
      </c>
      <c r="O138" s="355">
        <v>1237</v>
      </c>
      <c r="P138" s="355">
        <v>1241</v>
      </c>
      <c r="Q138" s="355">
        <v>1300</v>
      </c>
      <c r="R138" s="355">
        <v>1361</v>
      </c>
      <c r="S138" s="355">
        <v>1357</v>
      </c>
      <c r="T138" s="355">
        <v>1452</v>
      </c>
      <c r="U138" s="355">
        <v>1482</v>
      </c>
      <c r="V138" s="355">
        <v>1571</v>
      </c>
    </row>
    <row r="139" spans="1:27" ht="13.5" customHeight="1" x14ac:dyDescent="0.2">
      <c r="A139" s="365" t="s">
        <v>35</v>
      </c>
      <c r="B139" s="366">
        <f t="shared" ref="B139:Q139" si="19">SUM(B108:B138)</f>
        <v>51854</v>
      </c>
      <c r="C139" s="366">
        <f t="shared" si="19"/>
        <v>53426</v>
      </c>
      <c r="D139" s="366">
        <f t="shared" si="19"/>
        <v>53965</v>
      </c>
      <c r="E139" s="366">
        <f t="shared" si="19"/>
        <v>57658</v>
      </c>
      <c r="F139" s="366">
        <f t="shared" si="19"/>
        <v>57899</v>
      </c>
      <c r="G139" s="366">
        <f t="shared" si="19"/>
        <v>59860</v>
      </c>
      <c r="H139" s="366">
        <f t="shared" si="19"/>
        <v>63163</v>
      </c>
      <c r="I139" s="366">
        <f t="shared" si="19"/>
        <v>65643</v>
      </c>
      <c r="J139" s="366">
        <f t="shared" si="19"/>
        <v>66660</v>
      </c>
      <c r="K139" s="366">
        <f t="shared" si="19"/>
        <v>66752</v>
      </c>
      <c r="L139" s="366">
        <f t="shared" si="19"/>
        <v>68496</v>
      </c>
      <c r="M139" s="366">
        <f t="shared" si="19"/>
        <v>69142</v>
      </c>
      <c r="N139" s="366">
        <f t="shared" si="19"/>
        <v>70646</v>
      </c>
      <c r="O139" s="366">
        <f t="shared" si="19"/>
        <v>76125</v>
      </c>
      <c r="P139" s="366">
        <f t="shared" si="19"/>
        <v>80600</v>
      </c>
      <c r="Q139" s="366">
        <f t="shared" si="19"/>
        <v>85391</v>
      </c>
      <c r="R139" s="366">
        <f>SUM(R108:R138)</f>
        <v>90893</v>
      </c>
      <c r="S139" s="366">
        <f>R139*S140/R140</f>
        <v>99082.180193858585</v>
      </c>
      <c r="T139" s="366">
        <f>S139*T140/S140</f>
        <v>105440.32009769946</v>
      </c>
      <c r="U139" s="366">
        <f>T139*U140/T140</f>
        <v>112135.467417016</v>
      </c>
      <c r="V139" s="366">
        <f>U139*V140/U140</f>
        <v>125948.77136350135</v>
      </c>
      <c r="Z139" s="25"/>
    </row>
    <row r="140" spans="1:27" s="74" customFormat="1" ht="13.5" customHeight="1" x14ac:dyDescent="0.2">
      <c r="A140" s="367" t="s">
        <v>97</v>
      </c>
      <c r="B140" s="368">
        <f t="shared" ref="B140:Q140" si="20">SUM(B108:B138)-B136</f>
        <v>51854</v>
      </c>
      <c r="C140" s="368">
        <f t="shared" si="20"/>
        <v>53426</v>
      </c>
      <c r="D140" s="368">
        <f t="shared" si="20"/>
        <v>53965</v>
      </c>
      <c r="E140" s="368">
        <f t="shared" si="20"/>
        <v>57657</v>
      </c>
      <c r="F140" s="368">
        <f t="shared" si="20"/>
        <v>57898</v>
      </c>
      <c r="G140" s="368">
        <f t="shared" si="20"/>
        <v>59859</v>
      </c>
      <c r="H140" s="368">
        <f t="shared" si="20"/>
        <v>63162</v>
      </c>
      <c r="I140" s="368">
        <f t="shared" si="20"/>
        <v>65642</v>
      </c>
      <c r="J140" s="368">
        <f t="shared" si="20"/>
        <v>66659</v>
      </c>
      <c r="K140" s="368">
        <f t="shared" si="20"/>
        <v>66751</v>
      </c>
      <c r="L140" s="368">
        <f t="shared" si="20"/>
        <v>68494</v>
      </c>
      <c r="M140" s="368">
        <f t="shared" si="20"/>
        <v>69141</v>
      </c>
      <c r="N140" s="368">
        <f t="shared" si="20"/>
        <v>70644</v>
      </c>
      <c r="O140" s="368">
        <f t="shared" si="20"/>
        <v>76123</v>
      </c>
      <c r="P140" s="368">
        <f t="shared" si="20"/>
        <v>80598</v>
      </c>
      <c r="Q140" s="368">
        <f t="shared" si="20"/>
        <v>85388</v>
      </c>
      <c r="R140" s="368">
        <f>SUM(R108:R138)-R136</f>
        <v>90891</v>
      </c>
      <c r="S140" s="368">
        <f>SUM(S108:S138)-S136</f>
        <v>99080</v>
      </c>
      <c r="T140" s="368">
        <f>SUM(T108:T138)-T136</f>
        <v>105438</v>
      </c>
      <c r="U140" s="368">
        <f>SUM(U108:U138)-U136</f>
        <v>112133</v>
      </c>
      <c r="V140" s="368">
        <f>SUM(V108:V138)-V136</f>
        <v>125946</v>
      </c>
      <c r="Z140" s="75"/>
    </row>
    <row r="141" spans="1:27" s="74" customFormat="1" ht="13.5" customHeight="1" x14ac:dyDescent="0.2">
      <c r="A141" s="367" t="s">
        <v>185</v>
      </c>
      <c r="B141" s="368">
        <f>B135+B136+B137+B138</f>
        <v>9184</v>
      </c>
      <c r="C141" s="368">
        <f t="shared" ref="C141:R141" si="21">C135+C136+C137+C138</f>
        <v>9210</v>
      </c>
      <c r="D141" s="368">
        <f t="shared" si="21"/>
        <v>9166</v>
      </c>
      <c r="E141" s="368">
        <f t="shared" si="21"/>
        <v>9202</v>
      </c>
      <c r="F141" s="368">
        <f t="shared" si="21"/>
        <v>9253</v>
      </c>
      <c r="G141" s="368">
        <f t="shared" si="21"/>
        <v>9228</v>
      </c>
      <c r="H141" s="368">
        <f t="shared" si="21"/>
        <v>9243</v>
      </c>
      <c r="I141" s="368">
        <f t="shared" si="21"/>
        <v>9194</v>
      </c>
      <c r="J141" s="368">
        <f t="shared" si="21"/>
        <v>9302</v>
      </c>
      <c r="K141" s="368">
        <f t="shared" si="21"/>
        <v>9389</v>
      </c>
      <c r="L141" s="368">
        <f t="shared" si="21"/>
        <v>8935</v>
      </c>
      <c r="M141" s="368">
        <f t="shared" si="21"/>
        <v>8596</v>
      </c>
      <c r="N141" s="368">
        <f t="shared" si="21"/>
        <v>8398</v>
      </c>
      <c r="O141" s="368">
        <f t="shared" si="21"/>
        <v>8246</v>
      </c>
      <c r="P141" s="368">
        <f t="shared" si="21"/>
        <v>7984</v>
      </c>
      <c r="Q141" s="368">
        <f t="shared" si="21"/>
        <v>7889</v>
      </c>
      <c r="R141" s="368">
        <f t="shared" si="21"/>
        <v>7761</v>
      </c>
      <c r="S141" s="368">
        <f>R141*((S135+S137+S138)/(R135+R137+R138))</f>
        <v>7619.9636551101948</v>
      </c>
      <c r="T141" s="368">
        <f>S141*((T135+T137+T138)/(S135+S137+S138))</f>
        <v>7592.9566954504453</v>
      </c>
      <c r="U141" s="368">
        <f>T141*((U135+U137+U138)/(T135+T137+T138))</f>
        <v>7415.9110710143059</v>
      </c>
      <c r="V141" s="368">
        <f>U141*((V135+V137+V138)/(U135+U137+U138))</f>
        <v>7727.991493749194</v>
      </c>
      <c r="Z141" s="75"/>
    </row>
    <row r="142" spans="1:27" ht="13.5" customHeight="1" x14ac:dyDescent="0.2">
      <c r="A142" s="369" t="s">
        <v>181</v>
      </c>
      <c r="B142" s="370">
        <f>B108+B111+B112+B114+B115+B116+B117+B118+B122+B125+B126+B128+B132+B133+B134</f>
        <v>37413</v>
      </c>
      <c r="C142" s="370">
        <f t="shared" ref="C142:T142" si="22">C108+C111+C112+C114+C115+C116+C117+C118+C122+C125+C126+C128+C132+C133+C134</f>
        <v>39135</v>
      </c>
      <c r="D142" s="370">
        <f t="shared" si="22"/>
        <v>39053</v>
      </c>
      <c r="E142" s="370">
        <f t="shared" si="22"/>
        <v>39621</v>
      </c>
      <c r="F142" s="370">
        <f t="shared" si="22"/>
        <v>39644</v>
      </c>
      <c r="G142" s="370">
        <f t="shared" si="22"/>
        <v>41365</v>
      </c>
      <c r="H142" s="370">
        <f t="shared" si="22"/>
        <v>43196</v>
      </c>
      <c r="I142" s="370">
        <f t="shared" si="22"/>
        <v>44756</v>
      </c>
      <c r="J142" s="370">
        <f t="shared" si="22"/>
        <v>45778</v>
      </c>
      <c r="K142" s="370">
        <f t="shared" si="22"/>
        <v>46089</v>
      </c>
      <c r="L142" s="370">
        <f t="shared" si="22"/>
        <v>48051</v>
      </c>
      <c r="M142" s="370">
        <f t="shared" si="22"/>
        <v>48836</v>
      </c>
      <c r="N142" s="370">
        <f t="shared" si="22"/>
        <v>50139</v>
      </c>
      <c r="O142" s="370">
        <f t="shared" si="22"/>
        <v>54886</v>
      </c>
      <c r="P142" s="370">
        <f t="shared" si="22"/>
        <v>58812</v>
      </c>
      <c r="Q142" s="370">
        <f t="shared" si="22"/>
        <v>63195</v>
      </c>
      <c r="R142" s="370">
        <f t="shared" si="22"/>
        <v>68361</v>
      </c>
      <c r="S142" s="370">
        <f t="shared" si="22"/>
        <v>75936</v>
      </c>
      <c r="T142" s="370">
        <f t="shared" si="22"/>
        <v>80676</v>
      </c>
      <c r="U142" s="370">
        <f>U108+U111+U112+U114+U115+U116+U117+U118+U122+U125+U126+U128+U132+U133+U134</f>
        <v>85839</v>
      </c>
      <c r="V142" s="370">
        <f>V108+V111+V112+V114+V115+V116+V117+V118+V122+V125+V126+V128+V132+V133+V134</f>
        <v>97399</v>
      </c>
    </row>
    <row r="143" spans="1:27" x14ac:dyDescent="0.2">
      <c r="A143" s="504"/>
      <c r="B143" s="505"/>
      <c r="C143" s="505"/>
      <c r="D143" s="505"/>
      <c r="E143" s="505"/>
      <c r="F143" s="505"/>
      <c r="G143" s="505"/>
      <c r="H143" s="505"/>
      <c r="I143" s="505"/>
      <c r="J143" s="505"/>
      <c r="K143" s="505"/>
      <c r="L143" s="505"/>
      <c r="M143" s="505"/>
      <c r="N143" s="505"/>
      <c r="O143" s="505"/>
      <c r="P143" s="505"/>
      <c r="Q143" s="505"/>
      <c r="R143" s="505"/>
    </row>
    <row r="144" spans="1:27" x14ac:dyDescent="0.2">
      <c r="A144" s="4"/>
      <c r="B144" s="10" t="s">
        <v>40</v>
      </c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1:29" x14ac:dyDescent="0.2">
      <c r="A145" s="4"/>
      <c r="B145" s="10" t="s">
        <v>0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1:29" x14ac:dyDescent="0.2">
      <c r="A146" s="4"/>
      <c r="B146" s="10" t="s">
        <v>1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1:29" x14ac:dyDescent="0.2">
      <c r="A147" s="504"/>
      <c r="B147" s="505"/>
      <c r="C147" s="505"/>
      <c r="D147" s="505"/>
      <c r="E147" s="505"/>
      <c r="F147" s="505"/>
      <c r="G147" s="505"/>
      <c r="H147" s="505"/>
      <c r="I147" s="505"/>
      <c r="J147" s="505"/>
      <c r="K147" s="505"/>
      <c r="L147" s="505"/>
      <c r="M147" s="505"/>
      <c r="N147" s="505"/>
      <c r="O147" s="505"/>
      <c r="P147" s="505"/>
      <c r="Q147" s="505"/>
      <c r="R147" s="505"/>
      <c r="AC147" s="209" t="s">
        <v>205</v>
      </c>
    </row>
    <row r="148" spans="1:29" ht="12.75" customHeight="1" x14ac:dyDescent="0.2">
      <c r="A148" s="13" t="s">
        <v>3</v>
      </c>
      <c r="B148" s="177" t="s">
        <v>56</v>
      </c>
      <c r="C148" s="177" t="s">
        <v>57</v>
      </c>
      <c r="D148" s="177" t="s">
        <v>58</v>
      </c>
      <c r="E148" s="177" t="s">
        <v>59</v>
      </c>
      <c r="F148" s="177" t="s">
        <v>60</v>
      </c>
      <c r="G148" s="177" t="s">
        <v>61</v>
      </c>
      <c r="H148" s="177" t="s">
        <v>62</v>
      </c>
      <c r="I148" s="177" t="s">
        <v>63</v>
      </c>
      <c r="J148" s="177" t="s">
        <v>64</v>
      </c>
      <c r="K148" s="177" t="s">
        <v>65</v>
      </c>
      <c r="L148" s="177" t="s">
        <v>66</v>
      </c>
      <c r="M148" s="177" t="s">
        <v>67</v>
      </c>
      <c r="N148" s="177" t="s">
        <v>68</v>
      </c>
      <c r="O148" s="177" t="s">
        <v>69</v>
      </c>
      <c r="P148" s="177" t="s">
        <v>70</v>
      </c>
      <c r="Q148" s="177" t="s">
        <v>71</v>
      </c>
      <c r="R148" s="177" t="s">
        <v>87</v>
      </c>
      <c r="S148" s="177" t="s">
        <v>95</v>
      </c>
      <c r="T148" s="177" t="s">
        <v>96</v>
      </c>
      <c r="U148" s="177" t="s">
        <v>197</v>
      </c>
      <c r="V148" s="177" t="s">
        <v>271</v>
      </c>
      <c r="X148" s="14" t="s">
        <v>189</v>
      </c>
      <c r="Y148" s="14" t="s">
        <v>190</v>
      </c>
      <c r="Z148" s="14" t="s">
        <v>191</v>
      </c>
      <c r="AA148" s="14" t="s">
        <v>206</v>
      </c>
      <c r="AB148" s="14" t="s">
        <v>274</v>
      </c>
      <c r="AC148" s="210">
        <v>2010</v>
      </c>
    </row>
    <row r="149" spans="1:29" ht="12.75" customHeight="1" x14ac:dyDescent="0.2">
      <c r="A149" s="15" t="s">
        <v>4</v>
      </c>
      <c r="B149" s="16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</row>
    <row r="150" spans="1:29" ht="12.75" customHeight="1" thickBot="1" x14ac:dyDescent="0.25">
      <c r="A150" s="15" t="s">
        <v>88</v>
      </c>
      <c r="B150" s="372">
        <v>3193</v>
      </c>
      <c r="C150" s="372">
        <v>3160</v>
      </c>
      <c r="D150" s="372">
        <v>3430</v>
      </c>
      <c r="E150" s="372">
        <v>3603</v>
      </c>
      <c r="F150" s="372">
        <v>3419</v>
      </c>
      <c r="G150" s="372">
        <v>3563</v>
      </c>
      <c r="H150" s="372">
        <v>3843</v>
      </c>
      <c r="I150" s="372">
        <v>3962</v>
      </c>
      <c r="J150" s="372">
        <v>4239</v>
      </c>
      <c r="K150" s="372">
        <v>4449</v>
      </c>
      <c r="L150" s="372">
        <v>4712</v>
      </c>
      <c r="M150" s="372">
        <v>4583</v>
      </c>
      <c r="N150" s="372">
        <v>4737</v>
      </c>
      <c r="O150" s="372">
        <v>5324</v>
      </c>
      <c r="P150" s="372">
        <v>5408</v>
      </c>
      <c r="Q150" s="372">
        <v>5354</v>
      </c>
      <c r="R150" s="372">
        <v>5582</v>
      </c>
      <c r="S150" s="372">
        <v>5723</v>
      </c>
      <c r="T150" s="372">
        <v>5733</v>
      </c>
      <c r="U150" s="372">
        <v>5814</v>
      </c>
      <c r="V150" s="372">
        <v>5881</v>
      </c>
      <c r="X150" s="164">
        <f>R150/Q150-1</f>
        <v>4.2584983190138148E-2</v>
      </c>
      <c r="Y150" s="26">
        <f>S150/R150-1</f>
        <v>2.5259763525617984E-2</v>
      </c>
      <c r="Z150" s="26">
        <f>T150/S150-1</f>
        <v>1.7473353136467917E-3</v>
      </c>
      <c r="AA150" s="26">
        <f>U150/T150-1</f>
        <v>1.4128728414442682E-2</v>
      </c>
      <c r="AB150" s="26">
        <f>V150/U150-1</f>
        <v>1.1523907808737466E-2</v>
      </c>
      <c r="AC150" s="164">
        <f t="shared" ref="AC150:AC177" si="23">V150/$V$150</f>
        <v>1</v>
      </c>
    </row>
    <row r="151" spans="1:29" ht="12.75" customHeight="1" thickTop="1" thickBot="1" x14ac:dyDescent="0.25">
      <c r="A151" s="17" t="s">
        <v>5</v>
      </c>
      <c r="B151" s="373">
        <v>2</v>
      </c>
      <c r="C151" s="373">
        <v>3</v>
      </c>
      <c r="D151" s="373">
        <v>2</v>
      </c>
      <c r="E151" s="373">
        <v>2</v>
      </c>
      <c r="F151" s="373">
        <v>3</v>
      </c>
      <c r="G151" s="373">
        <v>3</v>
      </c>
      <c r="H151" s="373">
        <v>3</v>
      </c>
      <c r="I151" s="373">
        <v>3</v>
      </c>
      <c r="J151" s="373">
        <v>3</v>
      </c>
      <c r="K151" s="373">
        <v>3</v>
      </c>
      <c r="L151" s="373">
        <v>3</v>
      </c>
      <c r="M151" s="373">
        <v>4</v>
      </c>
      <c r="N151" s="373">
        <v>3</v>
      </c>
      <c r="O151" s="373">
        <v>3</v>
      </c>
      <c r="P151" s="373">
        <v>3</v>
      </c>
      <c r="Q151" s="373">
        <v>3</v>
      </c>
      <c r="R151" s="373">
        <v>4</v>
      </c>
      <c r="S151" s="373">
        <v>3</v>
      </c>
      <c r="T151" s="373">
        <v>3</v>
      </c>
      <c r="U151" s="373">
        <v>4</v>
      </c>
      <c r="V151" s="373">
        <v>4</v>
      </c>
      <c r="X151" s="164">
        <f t="shared" ref="X151:X177" si="24">R151/Q151-1</f>
        <v>0.33333333333333326</v>
      </c>
      <c r="Y151" s="26">
        <f t="shared" ref="Y151:Y177" si="25">S151/R151-1</f>
        <v>-0.25</v>
      </c>
      <c r="Z151" s="26">
        <f t="shared" ref="Z151:Z177" si="26">T151/S151-1</f>
        <v>0</v>
      </c>
      <c r="AA151" s="26">
        <f t="shared" ref="AA151:AA177" si="27">U151/T151-1</f>
        <v>0.33333333333333326</v>
      </c>
      <c r="AB151" s="26">
        <f t="shared" ref="AB151:AB177" si="28">V151/U151-1</f>
        <v>0</v>
      </c>
      <c r="AC151" s="164">
        <f t="shared" si="23"/>
        <v>6.8015643598027544E-4</v>
      </c>
    </row>
    <row r="152" spans="1:29" ht="12.75" customHeight="1" thickTop="1" thickBot="1" x14ac:dyDescent="0.25">
      <c r="A152" s="17" t="s">
        <v>6</v>
      </c>
      <c r="B152" s="373">
        <v>0</v>
      </c>
      <c r="C152" s="373">
        <v>0</v>
      </c>
      <c r="D152" s="373">
        <v>0</v>
      </c>
      <c r="E152" s="373">
        <v>0</v>
      </c>
      <c r="F152" s="373">
        <v>0</v>
      </c>
      <c r="G152" s="373">
        <v>0</v>
      </c>
      <c r="H152" s="373">
        <v>0</v>
      </c>
      <c r="I152" s="373">
        <v>0</v>
      </c>
      <c r="J152" s="373">
        <v>0</v>
      </c>
      <c r="K152" s="373">
        <v>0</v>
      </c>
      <c r="L152" s="373">
        <v>0</v>
      </c>
      <c r="M152" s="373">
        <v>0</v>
      </c>
      <c r="N152" s="373">
        <v>0</v>
      </c>
      <c r="O152" s="373">
        <v>0</v>
      </c>
      <c r="P152" s="373">
        <v>0</v>
      </c>
      <c r="Q152" s="373">
        <v>33</v>
      </c>
      <c r="R152" s="373">
        <v>33</v>
      </c>
      <c r="S152" s="373">
        <v>33</v>
      </c>
      <c r="T152" s="373">
        <v>33</v>
      </c>
      <c r="U152" s="373">
        <v>33</v>
      </c>
      <c r="V152" s="373">
        <v>33</v>
      </c>
      <c r="X152" s="164">
        <f t="shared" si="24"/>
        <v>0</v>
      </c>
      <c r="Y152" s="26">
        <f t="shared" si="25"/>
        <v>0</v>
      </c>
      <c r="Z152" s="26">
        <f t="shared" si="26"/>
        <v>0</v>
      </c>
      <c r="AA152" s="26">
        <f t="shared" si="27"/>
        <v>0</v>
      </c>
      <c r="AB152" s="26">
        <f t="shared" si="28"/>
        <v>0</v>
      </c>
      <c r="AC152" s="164">
        <f t="shared" si="23"/>
        <v>5.6112905968372729E-3</v>
      </c>
    </row>
    <row r="153" spans="1:29" ht="12.75" customHeight="1" thickTop="1" thickBot="1" x14ac:dyDescent="0.25">
      <c r="A153" s="17" t="s">
        <v>7</v>
      </c>
      <c r="B153" s="373">
        <v>0</v>
      </c>
      <c r="C153" s="373">
        <v>0</v>
      </c>
      <c r="D153" s="373">
        <v>0</v>
      </c>
      <c r="E153" s="373">
        <v>0</v>
      </c>
      <c r="F153" s="373">
        <v>0</v>
      </c>
      <c r="G153" s="373">
        <v>0</v>
      </c>
      <c r="H153" s="373">
        <v>0</v>
      </c>
      <c r="I153" s="373">
        <v>0</v>
      </c>
      <c r="J153" s="373">
        <v>0</v>
      </c>
      <c r="K153" s="373">
        <v>0</v>
      </c>
      <c r="L153" s="373">
        <v>0</v>
      </c>
      <c r="M153" s="373">
        <v>0</v>
      </c>
      <c r="N153" s="373">
        <v>0</v>
      </c>
      <c r="O153" s="373">
        <v>0</v>
      </c>
      <c r="P153" s="373">
        <v>0</v>
      </c>
      <c r="Q153" s="373">
        <v>0</v>
      </c>
      <c r="R153" s="373">
        <v>0</v>
      </c>
      <c r="S153" s="373">
        <v>0</v>
      </c>
      <c r="T153" s="373">
        <v>0</v>
      </c>
      <c r="U153" s="373">
        <v>0</v>
      </c>
      <c r="V153" s="373">
        <v>0</v>
      </c>
      <c r="X153" s="164" t="e">
        <f t="shared" si="24"/>
        <v>#DIV/0!</v>
      </c>
      <c r="Y153" s="26" t="e">
        <f t="shared" si="25"/>
        <v>#DIV/0!</v>
      </c>
      <c r="Z153" s="26" t="e">
        <f t="shared" si="26"/>
        <v>#DIV/0!</v>
      </c>
      <c r="AA153" s="26" t="e">
        <f t="shared" si="27"/>
        <v>#DIV/0!</v>
      </c>
      <c r="AB153" s="26" t="e">
        <f t="shared" si="28"/>
        <v>#DIV/0!</v>
      </c>
      <c r="AC153" s="164">
        <f t="shared" si="23"/>
        <v>0</v>
      </c>
    </row>
    <row r="154" spans="1:29" ht="12.75" customHeight="1" thickTop="1" thickBot="1" x14ac:dyDescent="0.25">
      <c r="A154" s="17" t="s">
        <v>8</v>
      </c>
      <c r="B154" s="373">
        <v>2</v>
      </c>
      <c r="C154" s="373">
        <v>2</v>
      </c>
      <c r="D154" s="373">
        <v>2</v>
      </c>
      <c r="E154" s="373">
        <v>2</v>
      </c>
      <c r="F154" s="373">
        <v>2</v>
      </c>
      <c r="G154" s="373">
        <v>2</v>
      </c>
      <c r="H154" s="373">
        <v>2</v>
      </c>
      <c r="I154" s="373">
        <v>2</v>
      </c>
      <c r="J154" s="373">
        <v>3</v>
      </c>
      <c r="K154" s="373">
        <v>3</v>
      </c>
      <c r="L154" s="373">
        <v>3</v>
      </c>
      <c r="M154" s="373">
        <v>3</v>
      </c>
      <c r="N154" s="373">
        <v>4</v>
      </c>
      <c r="O154" s="373">
        <v>4</v>
      </c>
      <c r="P154" s="373">
        <v>4</v>
      </c>
      <c r="Q154" s="373">
        <v>8</v>
      </c>
      <c r="R154" s="373">
        <v>14</v>
      </c>
      <c r="S154" s="373">
        <v>14</v>
      </c>
      <c r="T154" s="373">
        <v>12</v>
      </c>
      <c r="U154" s="373">
        <v>12</v>
      </c>
      <c r="V154" s="373">
        <v>10</v>
      </c>
      <c r="X154" s="164">
        <f t="shared" si="24"/>
        <v>0.75</v>
      </c>
      <c r="Y154" s="26">
        <f t="shared" si="25"/>
        <v>0</v>
      </c>
      <c r="Z154" s="26">
        <f t="shared" si="26"/>
        <v>-0.1428571428571429</v>
      </c>
      <c r="AA154" s="26">
        <f t="shared" si="27"/>
        <v>0</v>
      </c>
      <c r="AB154" s="26">
        <f t="shared" si="28"/>
        <v>-0.16666666666666663</v>
      </c>
      <c r="AC154" s="164">
        <f t="shared" si="23"/>
        <v>1.7003910899506887E-3</v>
      </c>
    </row>
    <row r="155" spans="1:29" ht="12.75" customHeight="1" thickTop="1" thickBot="1" x14ac:dyDescent="0.25">
      <c r="A155" s="17" t="s">
        <v>38</v>
      </c>
      <c r="B155" s="373">
        <v>7</v>
      </c>
      <c r="C155" s="373">
        <v>7</v>
      </c>
      <c r="D155" s="373">
        <v>9</v>
      </c>
      <c r="E155" s="373">
        <v>9</v>
      </c>
      <c r="F155" s="373">
        <v>9</v>
      </c>
      <c r="G155" s="373">
        <v>123</v>
      </c>
      <c r="H155" s="373">
        <v>119</v>
      </c>
      <c r="I155" s="373">
        <v>115</v>
      </c>
      <c r="J155" s="373">
        <v>119</v>
      </c>
      <c r="K155" s="373">
        <v>123</v>
      </c>
      <c r="L155" s="373">
        <v>123</v>
      </c>
      <c r="M155" s="373">
        <v>124</v>
      </c>
      <c r="N155" s="373">
        <v>128</v>
      </c>
      <c r="O155" s="373">
        <v>141</v>
      </c>
      <c r="P155" s="373">
        <v>144</v>
      </c>
      <c r="Q155" s="373">
        <v>148</v>
      </c>
      <c r="R155" s="373">
        <v>181</v>
      </c>
      <c r="S155" s="373">
        <v>212</v>
      </c>
      <c r="T155" s="373">
        <v>246</v>
      </c>
      <c r="U155" s="373">
        <v>465</v>
      </c>
      <c r="V155" s="373">
        <v>529</v>
      </c>
      <c r="X155" s="164">
        <f t="shared" si="24"/>
        <v>0.22297297297297303</v>
      </c>
      <c r="Y155" s="26">
        <f t="shared" si="25"/>
        <v>0.17127071823204409</v>
      </c>
      <c r="Z155" s="26">
        <f t="shared" si="26"/>
        <v>0.16037735849056611</v>
      </c>
      <c r="AA155" s="26">
        <f t="shared" si="27"/>
        <v>0.89024390243902429</v>
      </c>
      <c r="AB155" s="26">
        <f t="shared" si="28"/>
        <v>0.13763440860215059</v>
      </c>
      <c r="AC155" s="164">
        <f t="shared" si="23"/>
        <v>8.9950688658391426E-2</v>
      </c>
    </row>
    <row r="156" spans="1:29" ht="12.75" customHeight="1" thickTop="1" thickBot="1" x14ac:dyDescent="0.25">
      <c r="A156" s="17" t="s">
        <v>10</v>
      </c>
      <c r="B156" s="373">
        <v>0</v>
      </c>
      <c r="C156" s="373">
        <v>0</v>
      </c>
      <c r="D156" s="373">
        <v>0</v>
      </c>
      <c r="E156" s="373">
        <v>0</v>
      </c>
      <c r="F156" s="373">
        <v>0</v>
      </c>
      <c r="G156" s="373">
        <v>0</v>
      </c>
      <c r="H156" s="373">
        <v>0</v>
      </c>
      <c r="I156" s="373">
        <v>0</v>
      </c>
      <c r="J156" s="373">
        <v>0</v>
      </c>
      <c r="K156" s="373">
        <v>0</v>
      </c>
      <c r="L156" s="373">
        <v>0</v>
      </c>
      <c r="M156" s="373">
        <v>0</v>
      </c>
      <c r="N156" s="373">
        <v>0</v>
      </c>
      <c r="O156" s="373">
        <v>0</v>
      </c>
      <c r="P156" s="373">
        <v>0</v>
      </c>
      <c r="Q156" s="373">
        <v>0</v>
      </c>
      <c r="R156" s="373">
        <v>0</v>
      </c>
      <c r="S156" s="373">
        <v>0</v>
      </c>
      <c r="T156" s="373">
        <v>0</v>
      </c>
      <c r="U156" s="373">
        <v>0</v>
      </c>
      <c r="V156" s="373">
        <v>0</v>
      </c>
      <c r="X156" s="164" t="e">
        <f t="shared" si="24"/>
        <v>#DIV/0!</v>
      </c>
      <c r="Y156" s="26" t="e">
        <f t="shared" si="25"/>
        <v>#DIV/0!</v>
      </c>
      <c r="Z156" s="26" t="e">
        <f t="shared" si="26"/>
        <v>#DIV/0!</v>
      </c>
      <c r="AA156" s="26" t="e">
        <f t="shared" si="27"/>
        <v>#DIV/0!</v>
      </c>
      <c r="AB156" s="26" t="e">
        <f t="shared" si="28"/>
        <v>#DIV/0!</v>
      </c>
      <c r="AC156" s="164">
        <f t="shared" si="23"/>
        <v>0</v>
      </c>
    </row>
    <row r="157" spans="1:29" ht="12.75" customHeight="1" thickTop="1" thickBot="1" x14ac:dyDescent="0.25">
      <c r="A157" s="17" t="s">
        <v>11</v>
      </c>
      <c r="B157" s="373">
        <v>0</v>
      </c>
      <c r="C157" s="373">
        <v>0</v>
      </c>
      <c r="D157" s="373">
        <v>0</v>
      </c>
      <c r="E157" s="373">
        <v>0</v>
      </c>
      <c r="F157" s="373">
        <v>0</v>
      </c>
      <c r="G157" s="373">
        <v>0</v>
      </c>
      <c r="H157" s="373">
        <v>0</v>
      </c>
      <c r="I157" s="373">
        <v>0</v>
      </c>
      <c r="J157" s="373">
        <v>0</v>
      </c>
      <c r="K157" s="373">
        <v>0</v>
      </c>
      <c r="L157" s="373">
        <v>0</v>
      </c>
      <c r="M157" s="373">
        <v>0</v>
      </c>
      <c r="N157" s="373">
        <v>0</v>
      </c>
      <c r="O157" s="373">
        <v>0</v>
      </c>
      <c r="P157" s="373">
        <v>0</v>
      </c>
      <c r="Q157" s="373">
        <v>0</v>
      </c>
      <c r="R157" s="373">
        <v>0</v>
      </c>
      <c r="S157" s="373">
        <v>0</v>
      </c>
      <c r="T157" s="373">
        <v>0</v>
      </c>
      <c r="U157" s="373">
        <v>0</v>
      </c>
      <c r="V157" s="373">
        <v>0</v>
      </c>
      <c r="X157" s="164" t="e">
        <f t="shared" si="24"/>
        <v>#DIV/0!</v>
      </c>
      <c r="Y157" s="26" t="e">
        <f t="shared" si="25"/>
        <v>#DIV/0!</v>
      </c>
      <c r="Z157" s="26" t="e">
        <f t="shared" si="26"/>
        <v>#DIV/0!</v>
      </c>
      <c r="AA157" s="26" t="e">
        <f t="shared" si="27"/>
        <v>#DIV/0!</v>
      </c>
      <c r="AB157" s="26" t="e">
        <f t="shared" si="28"/>
        <v>#DIV/0!</v>
      </c>
      <c r="AC157" s="164">
        <f t="shared" si="23"/>
        <v>0</v>
      </c>
    </row>
    <row r="158" spans="1:29" ht="12.75" customHeight="1" thickTop="1" thickBot="1" x14ac:dyDescent="0.25">
      <c r="A158" s="17" t="s">
        <v>12</v>
      </c>
      <c r="B158" s="373">
        <v>3</v>
      </c>
      <c r="C158" s="373">
        <v>3</v>
      </c>
      <c r="D158" s="373">
        <v>3</v>
      </c>
      <c r="E158" s="373">
        <v>3</v>
      </c>
      <c r="F158" s="373">
        <v>4</v>
      </c>
      <c r="G158" s="373">
        <v>3</v>
      </c>
      <c r="H158" s="373">
        <v>3</v>
      </c>
      <c r="I158" s="373">
        <v>2</v>
      </c>
      <c r="J158" s="373">
        <v>3</v>
      </c>
      <c r="K158" s="373">
        <v>2</v>
      </c>
      <c r="L158" s="373">
        <v>2</v>
      </c>
      <c r="M158" s="373">
        <v>2</v>
      </c>
      <c r="N158" s="373">
        <v>1</v>
      </c>
      <c r="O158" s="373">
        <v>1</v>
      </c>
      <c r="P158" s="373">
        <v>10</v>
      </c>
      <c r="Q158" s="373">
        <v>10</v>
      </c>
      <c r="R158" s="373">
        <v>11</v>
      </c>
      <c r="S158" s="373">
        <v>14</v>
      </c>
      <c r="T158" s="373">
        <v>17</v>
      </c>
      <c r="U158" s="373">
        <v>22</v>
      </c>
      <c r="V158" s="373">
        <v>27</v>
      </c>
      <c r="X158" s="164">
        <f t="shared" si="24"/>
        <v>0.10000000000000009</v>
      </c>
      <c r="Y158" s="26">
        <f t="shared" si="25"/>
        <v>0.27272727272727271</v>
      </c>
      <c r="Z158" s="26">
        <f t="shared" si="26"/>
        <v>0.21428571428571419</v>
      </c>
      <c r="AA158" s="26">
        <f t="shared" si="27"/>
        <v>0.29411764705882359</v>
      </c>
      <c r="AB158" s="26">
        <f t="shared" si="28"/>
        <v>0.22727272727272729</v>
      </c>
      <c r="AC158" s="164">
        <f t="shared" si="23"/>
        <v>4.5910559428668594E-3</v>
      </c>
    </row>
    <row r="159" spans="1:29" ht="12.75" customHeight="1" thickTop="1" thickBot="1" x14ac:dyDescent="0.25">
      <c r="A159" s="17" t="s">
        <v>13</v>
      </c>
      <c r="B159" s="373">
        <v>4</v>
      </c>
      <c r="C159" s="373">
        <v>4</v>
      </c>
      <c r="D159" s="373">
        <v>4</v>
      </c>
      <c r="E159" s="373">
        <v>4</v>
      </c>
      <c r="F159" s="373">
        <v>4</v>
      </c>
      <c r="G159" s="373">
        <v>4</v>
      </c>
      <c r="H159" s="373">
        <v>4</v>
      </c>
      <c r="I159" s="373">
        <v>4</v>
      </c>
      <c r="J159" s="373">
        <v>4</v>
      </c>
      <c r="K159" s="373">
        <v>5</v>
      </c>
      <c r="L159" s="373">
        <v>5</v>
      </c>
      <c r="M159" s="373">
        <v>5</v>
      </c>
      <c r="N159" s="373">
        <v>5</v>
      </c>
      <c r="O159" s="373">
        <v>5</v>
      </c>
      <c r="P159" s="373">
        <v>5</v>
      </c>
      <c r="Q159" s="373">
        <v>7</v>
      </c>
      <c r="R159" s="373">
        <v>8</v>
      </c>
      <c r="S159" s="373">
        <v>9</v>
      </c>
      <c r="T159" s="373">
        <v>11</v>
      </c>
      <c r="U159" s="373">
        <v>14</v>
      </c>
      <c r="V159" s="373">
        <v>16</v>
      </c>
      <c r="X159" s="164">
        <f t="shared" si="24"/>
        <v>0.14285714285714279</v>
      </c>
      <c r="Y159" s="26">
        <f t="shared" si="25"/>
        <v>0.125</v>
      </c>
      <c r="Z159" s="26">
        <f t="shared" si="26"/>
        <v>0.22222222222222232</v>
      </c>
      <c r="AA159" s="26">
        <f t="shared" si="27"/>
        <v>0.27272727272727271</v>
      </c>
      <c r="AB159" s="26">
        <f t="shared" si="28"/>
        <v>0.14285714285714279</v>
      </c>
      <c r="AC159" s="164">
        <f t="shared" si="23"/>
        <v>2.7206257439211018E-3</v>
      </c>
    </row>
    <row r="160" spans="1:29" ht="12.75" customHeight="1" thickTop="1" thickBot="1" x14ac:dyDescent="0.25">
      <c r="A160" s="17" t="s">
        <v>14</v>
      </c>
      <c r="B160" s="373">
        <v>110</v>
      </c>
      <c r="C160" s="373">
        <v>110</v>
      </c>
      <c r="D160" s="373">
        <v>125</v>
      </c>
      <c r="E160" s="373">
        <v>122</v>
      </c>
      <c r="F160" s="373">
        <v>125</v>
      </c>
      <c r="G160" s="373">
        <v>132</v>
      </c>
      <c r="H160" s="373">
        <v>129</v>
      </c>
      <c r="I160" s="373">
        <v>127</v>
      </c>
      <c r="J160" s="373">
        <v>126</v>
      </c>
      <c r="K160" s="373">
        <v>124</v>
      </c>
      <c r="L160" s="373">
        <v>126</v>
      </c>
      <c r="M160" s="373">
        <v>128</v>
      </c>
      <c r="N160" s="373">
        <v>128</v>
      </c>
      <c r="O160" s="373">
        <v>129</v>
      </c>
      <c r="P160" s="373">
        <v>130</v>
      </c>
      <c r="Q160" s="373">
        <v>130</v>
      </c>
      <c r="R160" s="373">
        <v>114</v>
      </c>
      <c r="S160" s="373">
        <v>82</v>
      </c>
      <c r="T160" s="373">
        <v>88</v>
      </c>
      <c r="U160" s="373">
        <v>89</v>
      </c>
      <c r="V160" s="373">
        <v>91</v>
      </c>
      <c r="X160" s="164">
        <f t="shared" si="24"/>
        <v>-0.12307692307692308</v>
      </c>
      <c r="Y160" s="26">
        <f t="shared" si="25"/>
        <v>-0.2807017543859649</v>
      </c>
      <c r="Z160" s="26">
        <f t="shared" si="26"/>
        <v>7.3170731707317138E-2</v>
      </c>
      <c r="AA160" s="26">
        <f t="shared" si="27"/>
        <v>1.1363636363636465E-2</v>
      </c>
      <c r="AB160" s="26">
        <f t="shared" si="28"/>
        <v>2.2471910112359605E-2</v>
      </c>
      <c r="AC160" s="164">
        <f t="shared" si="23"/>
        <v>1.5473558918551266E-2</v>
      </c>
    </row>
    <row r="161" spans="1:29" ht="12.75" customHeight="1" thickTop="1" thickBot="1" x14ac:dyDescent="0.25">
      <c r="A161" s="17" t="s">
        <v>15</v>
      </c>
      <c r="B161" s="373">
        <v>2971</v>
      </c>
      <c r="C161" s="373">
        <v>2937</v>
      </c>
      <c r="D161" s="373">
        <v>3190</v>
      </c>
      <c r="E161" s="373">
        <v>3366</v>
      </c>
      <c r="F161" s="373">
        <v>3151</v>
      </c>
      <c r="G161" s="373">
        <v>3167</v>
      </c>
      <c r="H161" s="373">
        <v>3448</v>
      </c>
      <c r="I161" s="373">
        <v>3571</v>
      </c>
      <c r="J161" s="373">
        <v>3836</v>
      </c>
      <c r="K161" s="373">
        <v>3999</v>
      </c>
      <c r="L161" s="373">
        <v>4259</v>
      </c>
      <c r="M161" s="373">
        <v>4092</v>
      </c>
      <c r="N161" s="373">
        <v>4226</v>
      </c>
      <c r="O161" s="373">
        <v>4810</v>
      </c>
      <c r="P161" s="373">
        <v>4888</v>
      </c>
      <c r="Q161" s="373">
        <v>4791</v>
      </c>
      <c r="R161" s="373">
        <v>4966</v>
      </c>
      <c r="S161" s="373">
        <v>5002</v>
      </c>
      <c r="T161" s="373">
        <v>4960</v>
      </c>
      <c r="U161" s="373">
        <v>4806</v>
      </c>
      <c r="V161" s="373">
        <v>4762</v>
      </c>
      <c r="X161" s="164">
        <f t="shared" si="24"/>
        <v>3.6526821122938813E-2</v>
      </c>
      <c r="Y161" s="26">
        <f t="shared" si="25"/>
        <v>7.2492952074103556E-3</v>
      </c>
      <c r="Z161" s="26">
        <f t="shared" si="26"/>
        <v>-8.3966413434626297E-3</v>
      </c>
      <c r="AA161" s="26">
        <f t="shared" si="27"/>
        <v>-3.1048387096774155E-2</v>
      </c>
      <c r="AB161" s="26">
        <f t="shared" si="28"/>
        <v>-9.1552226383686541E-3</v>
      </c>
      <c r="AC161" s="164">
        <f t="shared" si="23"/>
        <v>0.80972623703451796</v>
      </c>
    </row>
    <row r="162" spans="1:29" ht="12.75" customHeight="1" thickTop="1" thickBot="1" x14ac:dyDescent="0.25">
      <c r="A162" s="17" t="s">
        <v>16</v>
      </c>
      <c r="B162" s="373">
        <v>0</v>
      </c>
      <c r="C162" s="373">
        <v>0</v>
      </c>
      <c r="D162" s="373">
        <v>0</v>
      </c>
      <c r="E162" s="373">
        <v>0</v>
      </c>
      <c r="F162" s="373">
        <v>0</v>
      </c>
      <c r="G162" s="373">
        <v>0</v>
      </c>
      <c r="H162" s="373">
        <v>0</v>
      </c>
      <c r="I162" s="373">
        <v>0</v>
      </c>
      <c r="J162" s="373">
        <v>0</v>
      </c>
      <c r="K162" s="373">
        <v>0</v>
      </c>
      <c r="L162" s="373">
        <v>0</v>
      </c>
      <c r="M162" s="373">
        <v>0</v>
      </c>
      <c r="N162" s="373">
        <v>0</v>
      </c>
      <c r="O162" s="373">
        <v>0</v>
      </c>
      <c r="P162" s="373">
        <v>0</v>
      </c>
      <c r="Q162" s="373">
        <v>0</v>
      </c>
      <c r="R162" s="373">
        <v>0</v>
      </c>
      <c r="S162" s="373">
        <v>0</v>
      </c>
      <c r="T162" s="373">
        <v>0</v>
      </c>
      <c r="U162" s="373">
        <v>0</v>
      </c>
      <c r="V162" s="373">
        <v>1</v>
      </c>
      <c r="X162" s="164" t="e">
        <f t="shared" si="24"/>
        <v>#DIV/0!</v>
      </c>
      <c r="Y162" s="26" t="e">
        <f t="shared" si="25"/>
        <v>#DIV/0!</v>
      </c>
      <c r="Z162" s="26" t="e">
        <f t="shared" si="26"/>
        <v>#DIV/0!</v>
      </c>
      <c r="AA162" s="26" t="e">
        <f t="shared" si="27"/>
        <v>#DIV/0!</v>
      </c>
      <c r="AB162" s="26" t="e">
        <f t="shared" si="28"/>
        <v>#DIV/0!</v>
      </c>
      <c r="AC162" s="164">
        <f t="shared" si="23"/>
        <v>1.7003910899506886E-4</v>
      </c>
    </row>
    <row r="163" spans="1:29" ht="12.75" customHeight="1" thickTop="1" thickBot="1" x14ac:dyDescent="0.25">
      <c r="A163" s="17" t="s">
        <v>17</v>
      </c>
      <c r="B163" s="373">
        <v>0</v>
      </c>
      <c r="C163" s="373">
        <v>0</v>
      </c>
      <c r="D163" s="373">
        <v>0</v>
      </c>
      <c r="E163" s="373">
        <v>0</v>
      </c>
      <c r="F163" s="373">
        <v>0</v>
      </c>
      <c r="G163" s="373">
        <v>0</v>
      </c>
      <c r="H163" s="373">
        <v>0</v>
      </c>
      <c r="I163" s="373">
        <v>0</v>
      </c>
      <c r="J163" s="373">
        <v>0</v>
      </c>
      <c r="K163" s="373">
        <v>0</v>
      </c>
      <c r="L163" s="373">
        <v>0</v>
      </c>
      <c r="M163" s="373">
        <v>0</v>
      </c>
      <c r="N163" s="373">
        <v>0</v>
      </c>
      <c r="O163" s="373">
        <v>0</v>
      </c>
      <c r="P163" s="373">
        <v>0</v>
      </c>
      <c r="Q163" s="373">
        <v>0</v>
      </c>
      <c r="R163" s="373">
        <v>0</v>
      </c>
      <c r="S163" s="373">
        <v>0</v>
      </c>
      <c r="T163" s="373">
        <v>0</v>
      </c>
      <c r="U163" s="373">
        <v>0</v>
      </c>
      <c r="V163" s="373">
        <v>0</v>
      </c>
      <c r="X163" s="164" t="e">
        <f t="shared" si="24"/>
        <v>#DIV/0!</v>
      </c>
      <c r="Y163" s="26" t="e">
        <f t="shared" si="25"/>
        <v>#DIV/0!</v>
      </c>
      <c r="Z163" s="26" t="e">
        <f t="shared" si="26"/>
        <v>#DIV/0!</v>
      </c>
      <c r="AA163" s="26" t="e">
        <f t="shared" si="27"/>
        <v>#DIV/0!</v>
      </c>
      <c r="AB163" s="26" t="e">
        <f t="shared" si="28"/>
        <v>#DIV/0!</v>
      </c>
      <c r="AC163" s="164">
        <f t="shared" si="23"/>
        <v>0</v>
      </c>
    </row>
    <row r="164" spans="1:29" ht="12.75" customHeight="1" thickTop="1" thickBot="1" x14ac:dyDescent="0.25">
      <c r="A164" s="17" t="s">
        <v>18</v>
      </c>
      <c r="B164" s="373">
        <v>0</v>
      </c>
      <c r="C164" s="373">
        <v>0</v>
      </c>
      <c r="D164" s="373">
        <v>0</v>
      </c>
      <c r="E164" s="373">
        <v>0</v>
      </c>
      <c r="F164" s="373">
        <v>0</v>
      </c>
      <c r="G164" s="373">
        <v>0</v>
      </c>
      <c r="H164" s="373">
        <v>0</v>
      </c>
      <c r="I164" s="373">
        <v>0</v>
      </c>
      <c r="J164" s="373">
        <v>0</v>
      </c>
      <c r="K164" s="373">
        <v>0</v>
      </c>
      <c r="L164" s="373">
        <v>0</v>
      </c>
      <c r="M164" s="373">
        <v>0</v>
      </c>
      <c r="N164" s="373">
        <v>9</v>
      </c>
      <c r="O164" s="373">
        <v>3</v>
      </c>
      <c r="P164" s="373">
        <v>3</v>
      </c>
      <c r="Q164" s="373">
        <v>3</v>
      </c>
      <c r="R164" s="373">
        <v>2</v>
      </c>
      <c r="S164" s="373">
        <v>2</v>
      </c>
      <c r="T164" s="373">
        <v>1</v>
      </c>
      <c r="U164" s="373">
        <v>5</v>
      </c>
      <c r="V164" s="373">
        <v>5</v>
      </c>
      <c r="X164" s="164">
        <f t="shared" si="24"/>
        <v>-0.33333333333333337</v>
      </c>
      <c r="Y164" s="26">
        <f t="shared" si="25"/>
        <v>0</v>
      </c>
      <c r="Z164" s="26">
        <f t="shared" si="26"/>
        <v>-0.5</v>
      </c>
      <c r="AA164" s="26">
        <f t="shared" si="27"/>
        <v>4</v>
      </c>
      <c r="AB164" s="26">
        <f t="shared" si="28"/>
        <v>0</v>
      </c>
      <c r="AC164" s="164">
        <f t="shared" si="23"/>
        <v>8.5019554497534435E-4</v>
      </c>
    </row>
    <row r="165" spans="1:29" ht="12.75" customHeight="1" thickTop="1" thickBot="1" x14ac:dyDescent="0.25">
      <c r="A165" s="17" t="s">
        <v>81</v>
      </c>
      <c r="B165" s="373">
        <v>0</v>
      </c>
      <c r="C165" s="373">
        <v>0</v>
      </c>
      <c r="D165" s="373">
        <v>0</v>
      </c>
      <c r="E165" s="373">
        <v>0</v>
      </c>
      <c r="F165" s="373">
        <v>0</v>
      </c>
      <c r="G165" s="373">
        <v>0</v>
      </c>
      <c r="H165" s="373">
        <v>0</v>
      </c>
      <c r="I165" s="373">
        <v>0</v>
      </c>
      <c r="J165" s="373">
        <v>0</v>
      </c>
      <c r="K165" s="373">
        <v>0</v>
      </c>
      <c r="L165" s="373">
        <v>0</v>
      </c>
      <c r="M165" s="373">
        <v>0</v>
      </c>
      <c r="N165" s="373">
        <v>0</v>
      </c>
      <c r="O165" s="373">
        <v>0</v>
      </c>
      <c r="P165" s="373">
        <v>0</v>
      </c>
      <c r="Q165" s="373">
        <v>0</v>
      </c>
      <c r="R165" s="373">
        <v>0</v>
      </c>
      <c r="S165" s="373">
        <v>0</v>
      </c>
      <c r="T165" s="373">
        <v>0</v>
      </c>
      <c r="U165" s="373">
        <v>0</v>
      </c>
      <c r="V165" s="373">
        <v>0</v>
      </c>
      <c r="X165" s="164" t="e">
        <f t="shared" si="24"/>
        <v>#DIV/0!</v>
      </c>
      <c r="Y165" s="26" t="e">
        <f t="shared" si="25"/>
        <v>#DIV/0!</v>
      </c>
      <c r="Z165" s="26" t="e">
        <f t="shared" si="26"/>
        <v>#DIV/0!</v>
      </c>
      <c r="AA165" s="26" t="e">
        <f t="shared" si="27"/>
        <v>#DIV/0!</v>
      </c>
      <c r="AB165" s="26" t="e">
        <f t="shared" si="28"/>
        <v>#DIV/0!</v>
      </c>
      <c r="AC165" s="164">
        <f t="shared" si="23"/>
        <v>0</v>
      </c>
    </row>
    <row r="166" spans="1:29" ht="12.75" customHeight="1" thickTop="1" thickBot="1" x14ac:dyDescent="0.25">
      <c r="A166" s="17" t="s">
        <v>20</v>
      </c>
      <c r="B166" s="373">
        <v>86</v>
      </c>
      <c r="C166" s="373">
        <v>86</v>
      </c>
      <c r="D166" s="373">
        <v>86</v>
      </c>
      <c r="E166" s="373">
        <v>86</v>
      </c>
      <c r="F166" s="373">
        <v>86</v>
      </c>
      <c r="G166" s="373">
        <v>86</v>
      </c>
      <c r="H166" s="373">
        <v>86</v>
      </c>
      <c r="I166" s="373">
        <v>86</v>
      </c>
      <c r="J166" s="373">
        <v>86</v>
      </c>
      <c r="K166" s="373">
        <v>86</v>
      </c>
      <c r="L166" s="373">
        <v>86</v>
      </c>
      <c r="M166" s="373">
        <v>86</v>
      </c>
      <c r="N166" s="373">
        <v>86</v>
      </c>
      <c r="O166" s="373">
        <v>86</v>
      </c>
      <c r="P166" s="373">
        <v>86</v>
      </c>
      <c r="Q166" s="373">
        <v>87</v>
      </c>
      <c r="R166" s="373">
        <v>86</v>
      </c>
      <c r="S166" s="373">
        <v>86</v>
      </c>
      <c r="T166" s="373">
        <v>96</v>
      </c>
      <c r="U166" s="373">
        <v>96</v>
      </c>
      <c r="V166" s="373">
        <v>99</v>
      </c>
      <c r="X166" s="164">
        <f t="shared" si="24"/>
        <v>-1.1494252873563204E-2</v>
      </c>
      <c r="Y166" s="26">
        <f t="shared" si="25"/>
        <v>0</v>
      </c>
      <c r="Z166" s="26">
        <f t="shared" si="26"/>
        <v>0.11627906976744184</v>
      </c>
      <c r="AA166" s="26">
        <f t="shared" si="27"/>
        <v>0</v>
      </c>
      <c r="AB166" s="26">
        <f t="shared" si="28"/>
        <v>3.125E-2</v>
      </c>
      <c r="AC166" s="164">
        <f t="shared" si="23"/>
        <v>1.6833871790511819E-2</v>
      </c>
    </row>
    <row r="167" spans="1:29" ht="12.75" customHeight="1" thickTop="1" thickBot="1" x14ac:dyDescent="0.25">
      <c r="A167" s="17" t="s">
        <v>21</v>
      </c>
      <c r="B167" s="374"/>
      <c r="C167" s="374"/>
      <c r="D167" s="374"/>
      <c r="E167" s="374"/>
      <c r="F167" s="374"/>
      <c r="G167" s="374"/>
      <c r="H167" s="374"/>
      <c r="I167" s="374"/>
      <c r="J167" s="374"/>
      <c r="K167" s="374"/>
      <c r="L167" s="374"/>
      <c r="M167" s="374"/>
      <c r="N167" s="374"/>
      <c r="O167" s="374"/>
      <c r="P167" s="374"/>
      <c r="Q167" s="374"/>
      <c r="R167" s="374"/>
      <c r="S167" s="374"/>
      <c r="T167" s="374"/>
      <c r="U167" s="374"/>
      <c r="V167" s="374"/>
      <c r="X167" s="164" t="e">
        <f t="shared" si="24"/>
        <v>#DIV/0!</v>
      </c>
      <c r="Y167" s="26" t="e">
        <f t="shared" si="25"/>
        <v>#DIV/0!</v>
      </c>
      <c r="Z167" s="26" t="e">
        <f t="shared" si="26"/>
        <v>#DIV/0!</v>
      </c>
      <c r="AA167" s="26" t="e">
        <f t="shared" si="27"/>
        <v>#DIV/0!</v>
      </c>
      <c r="AB167" s="26" t="e">
        <f t="shared" si="28"/>
        <v>#DIV/0!</v>
      </c>
      <c r="AC167" s="164">
        <f t="shared" si="23"/>
        <v>0</v>
      </c>
    </row>
    <row r="168" spans="1:29" ht="12.75" customHeight="1" thickTop="1" thickBot="1" x14ac:dyDescent="0.25">
      <c r="A168" s="17" t="s">
        <v>22</v>
      </c>
      <c r="B168" s="373">
        <v>0</v>
      </c>
      <c r="C168" s="373">
        <v>0</v>
      </c>
      <c r="D168" s="373">
        <v>0</v>
      </c>
      <c r="E168" s="373">
        <v>0</v>
      </c>
      <c r="F168" s="373">
        <v>0</v>
      </c>
      <c r="G168" s="373">
        <v>0</v>
      </c>
      <c r="H168" s="373">
        <v>0</v>
      </c>
      <c r="I168" s="373">
        <v>0</v>
      </c>
      <c r="J168" s="373">
        <v>0</v>
      </c>
      <c r="K168" s="373">
        <v>0</v>
      </c>
      <c r="L168" s="373">
        <v>0</v>
      </c>
      <c r="M168" s="373">
        <v>0</v>
      </c>
      <c r="N168" s="373">
        <v>0</v>
      </c>
      <c r="O168" s="373">
        <v>0</v>
      </c>
      <c r="P168" s="373">
        <v>0</v>
      </c>
      <c r="Q168" s="373">
        <v>0</v>
      </c>
      <c r="R168" s="373">
        <v>0</v>
      </c>
      <c r="S168" s="373">
        <v>0</v>
      </c>
      <c r="T168" s="373">
        <v>2</v>
      </c>
      <c r="U168" s="373">
        <v>3</v>
      </c>
      <c r="V168" s="373">
        <v>8</v>
      </c>
      <c r="X168" s="164" t="e">
        <f t="shared" si="24"/>
        <v>#DIV/0!</v>
      </c>
      <c r="Y168" s="26" t="e">
        <f t="shared" si="25"/>
        <v>#DIV/0!</v>
      </c>
      <c r="Z168" s="26" t="e">
        <f t="shared" si="26"/>
        <v>#DIV/0!</v>
      </c>
      <c r="AA168" s="26">
        <f t="shared" si="27"/>
        <v>0.5</v>
      </c>
      <c r="AB168" s="26">
        <f t="shared" si="28"/>
        <v>1.6666666666666665</v>
      </c>
      <c r="AC168" s="164">
        <f t="shared" si="23"/>
        <v>1.3603128719605509E-3</v>
      </c>
    </row>
    <row r="169" spans="1:29" ht="12.75" customHeight="1" thickTop="1" thickBot="1" x14ac:dyDescent="0.25">
      <c r="A169" s="17" t="s">
        <v>23</v>
      </c>
      <c r="B169" s="373">
        <v>4</v>
      </c>
      <c r="C169" s="373">
        <v>4</v>
      </c>
      <c r="D169" s="373">
        <v>4</v>
      </c>
      <c r="E169" s="373">
        <v>4</v>
      </c>
      <c r="F169" s="373">
        <v>4</v>
      </c>
      <c r="G169" s="373">
        <v>5</v>
      </c>
      <c r="H169" s="373">
        <v>6</v>
      </c>
      <c r="I169" s="373">
        <v>6</v>
      </c>
      <c r="J169" s="373">
        <v>8</v>
      </c>
      <c r="K169" s="373">
        <v>26</v>
      </c>
      <c r="L169" s="373">
        <v>25</v>
      </c>
      <c r="M169" s="373">
        <v>28</v>
      </c>
      <c r="N169" s="373">
        <v>29</v>
      </c>
      <c r="O169" s="373">
        <v>29</v>
      </c>
      <c r="P169" s="373">
        <v>28</v>
      </c>
      <c r="Q169" s="373">
        <v>30</v>
      </c>
      <c r="R169" s="373">
        <v>35</v>
      </c>
      <c r="S169" s="373">
        <v>32</v>
      </c>
      <c r="T169" s="373">
        <v>33</v>
      </c>
      <c r="U169" s="373">
        <v>34</v>
      </c>
      <c r="V169" s="373">
        <v>35</v>
      </c>
      <c r="X169" s="164">
        <f t="shared" si="24"/>
        <v>0.16666666666666674</v>
      </c>
      <c r="Y169" s="26">
        <f t="shared" si="25"/>
        <v>-8.5714285714285743E-2</v>
      </c>
      <c r="Z169" s="26">
        <f t="shared" si="26"/>
        <v>3.125E-2</v>
      </c>
      <c r="AA169" s="26">
        <f t="shared" si="27"/>
        <v>3.0303030303030276E-2</v>
      </c>
      <c r="AB169" s="26">
        <f t="shared" si="28"/>
        <v>2.9411764705882248E-2</v>
      </c>
      <c r="AC169" s="164">
        <f t="shared" si="23"/>
        <v>5.9513688148274107E-3</v>
      </c>
    </row>
    <row r="170" spans="1:29" ht="12.75" customHeight="1" thickTop="1" thickBot="1" x14ac:dyDescent="0.25">
      <c r="A170" s="17" t="s">
        <v>24</v>
      </c>
      <c r="B170" s="373">
        <v>0</v>
      </c>
      <c r="C170" s="373">
        <v>0</v>
      </c>
      <c r="D170" s="373">
        <v>0</v>
      </c>
      <c r="E170" s="373">
        <v>0</v>
      </c>
      <c r="F170" s="373">
        <v>0</v>
      </c>
      <c r="G170" s="373">
        <v>0</v>
      </c>
      <c r="H170" s="373">
        <v>0</v>
      </c>
      <c r="I170" s="373">
        <v>0</v>
      </c>
      <c r="J170" s="373">
        <v>0</v>
      </c>
      <c r="K170" s="373">
        <v>0</v>
      </c>
      <c r="L170" s="373">
        <v>3</v>
      </c>
      <c r="M170" s="373">
        <v>3</v>
      </c>
      <c r="N170" s="373">
        <v>6</v>
      </c>
      <c r="O170" s="373">
        <v>7</v>
      </c>
      <c r="P170" s="373">
        <v>8</v>
      </c>
      <c r="Q170" s="373">
        <v>11</v>
      </c>
      <c r="R170" s="373">
        <v>13</v>
      </c>
      <c r="S170" s="373">
        <v>10</v>
      </c>
      <c r="T170" s="373">
        <v>13</v>
      </c>
      <c r="U170" s="373">
        <v>14</v>
      </c>
      <c r="V170" s="373">
        <v>13</v>
      </c>
      <c r="X170" s="164">
        <f t="shared" si="24"/>
        <v>0.18181818181818188</v>
      </c>
      <c r="Y170" s="26">
        <f t="shared" si="25"/>
        <v>-0.23076923076923073</v>
      </c>
      <c r="Z170" s="26">
        <f t="shared" si="26"/>
        <v>0.30000000000000004</v>
      </c>
      <c r="AA170" s="26">
        <f t="shared" si="27"/>
        <v>7.6923076923076872E-2</v>
      </c>
      <c r="AB170" s="26">
        <f t="shared" si="28"/>
        <v>-7.1428571428571397E-2</v>
      </c>
      <c r="AC170" s="164">
        <f t="shared" si="23"/>
        <v>2.2105084169358954E-3</v>
      </c>
    </row>
    <row r="171" spans="1:29" ht="12.75" customHeight="1" thickTop="1" thickBot="1" x14ac:dyDescent="0.25">
      <c r="A171" s="17" t="s">
        <v>25</v>
      </c>
      <c r="B171" s="373">
        <v>3</v>
      </c>
      <c r="C171" s="373">
        <v>4</v>
      </c>
      <c r="D171" s="373">
        <v>4</v>
      </c>
      <c r="E171" s="373">
        <v>3</v>
      </c>
      <c r="F171" s="373">
        <v>30</v>
      </c>
      <c r="G171" s="373">
        <v>38</v>
      </c>
      <c r="H171" s="373">
        <v>43</v>
      </c>
      <c r="I171" s="373">
        <v>45</v>
      </c>
      <c r="J171" s="373">
        <v>51</v>
      </c>
      <c r="K171" s="373">
        <v>70</v>
      </c>
      <c r="L171" s="373">
        <v>70</v>
      </c>
      <c r="M171" s="373">
        <v>91</v>
      </c>
      <c r="N171" s="373">
        <v>84</v>
      </c>
      <c r="O171" s="373">
        <v>78</v>
      </c>
      <c r="P171" s="373">
        <v>78</v>
      </c>
      <c r="Q171" s="373">
        <v>66</v>
      </c>
      <c r="R171" s="373">
        <v>88</v>
      </c>
      <c r="S171" s="373">
        <v>193</v>
      </c>
      <c r="T171" s="373">
        <v>185</v>
      </c>
      <c r="U171" s="373">
        <v>178</v>
      </c>
      <c r="V171" s="373">
        <v>190</v>
      </c>
      <c r="X171" s="164">
        <f t="shared" si="24"/>
        <v>0.33333333333333326</v>
      </c>
      <c r="Y171" s="26">
        <f t="shared" si="25"/>
        <v>1.1931818181818183</v>
      </c>
      <c r="Z171" s="26">
        <f t="shared" si="26"/>
        <v>-4.1450777202072575E-2</v>
      </c>
      <c r="AA171" s="26">
        <f t="shared" si="27"/>
        <v>-3.7837837837837784E-2</v>
      </c>
      <c r="AB171" s="26">
        <f t="shared" si="28"/>
        <v>6.7415730337078594E-2</v>
      </c>
      <c r="AC171" s="164">
        <f t="shared" si="23"/>
        <v>3.2307430709063084E-2</v>
      </c>
    </row>
    <row r="172" spans="1:29" ht="12.75" customHeight="1" thickTop="1" thickBot="1" x14ac:dyDescent="0.25">
      <c r="A172" s="17" t="s">
        <v>26</v>
      </c>
      <c r="B172" s="373">
        <v>0</v>
      </c>
      <c r="C172" s="373">
        <v>0</v>
      </c>
      <c r="D172" s="373">
        <v>0</v>
      </c>
      <c r="E172" s="373">
        <v>0</v>
      </c>
      <c r="F172" s="373">
        <v>0</v>
      </c>
      <c r="G172" s="373">
        <v>0</v>
      </c>
      <c r="H172" s="373">
        <v>0</v>
      </c>
      <c r="I172" s="373">
        <v>0</v>
      </c>
      <c r="J172" s="373">
        <v>0</v>
      </c>
      <c r="K172" s="373">
        <v>8</v>
      </c>
      <c r="L172" s="373">
        <v>7</v>
      </c>
      <c r="M172" s="373">
        <v>5</v>
      </c>
      <c r="N172" s="373">
        <v>17</v>
      </c>
      <c r="O172" s="373">
        <v>18</v>
      </c>
      <c r="P172" s="373">
        <v>13</v>
      </c>
      <c r="Q172" s="373">
        <v>18</v>
      </c>
      <c r="R172" s="373">
        <v>18</v>
      </c>
      <c r="S172" s="373">
        <v>20</v>
      </c>
      <c r="T172" s="373">
        <v>25</v>
      </c>
      <c r="U172" s="373">
        <v>24</v>
      </c>
      <c r="V172" s="373">
        <v>23</v>
      </c>
      <c r="X172" s="164">
        <f t="shared" si="24"/>
        <v>0</v>
      </c>
      <c r="Y172" s="26">
        <f t="shared" si="25"/>
        <v>0.11111111111111116</v>
      </c>
      <c r="Z172" s="26">
        <f t="shared" si="26"/>
        <v>0.25</v>
      </c>
      <c r="AA172" s="26">
        <f t="shared" si="27"/>
        <v>-4.0000000000000036E-2</v>
      </c>
      <c r="AB172" s="26">
        <f t="shared" si="28"/>
        <v>-4.166666666666663E-2</v>
      </c>
      <c r="AC172" s="164">
        <f t="shared" si="23"/>
        <v>3.9108995068865837E-3</v>
      </c>
    </row>
    <row r="173" spans="1:29" ht="12.75" customHeight="1" thickTop="1" thickBot="1" x14ac:dyDescent="0.25">
      <c r="A173" s="481" t="s">
        <v>316</v>
      </c>
      <c r="B173" s="373">
        <v>0</v>
      </c>
      <c r="C173" s="373">
        <v>0</v>
      </c>
      <c r="D173" s="373">
        <v>0</v>
      </c>
      <c r="E173" s="373">
        <v>0</v>
      </c>
      <c r="F173" s="373">
        <v>0</v>
      </c>
      <c r="G173" s="373">
        <v>0</v>
      </c>
      <c r="H173" s="373">
        <v>0</v>
      </c>
      <c r="I173" s="373">
        <v>0</v>
      </c>
      <c r="J173" s="373">
        <v>0</v>
      </c>
      <c r="K173" s="373">
        <v>0</v>
      </c>
      <c r="L173" s="373">
        <v>0</v>
      </c>
      <c r="M173" s="373">
        <v>0</v>
      </c>
      <c r="N173" s="373">
        <v>0</v>
      </c>
      <c r="O173" s="373">
        <v>0</v>
      </c>
      <c r="P173" s="373">
        <v>0</v>
      </c>
      <c r="Q173" s="373">
        <v>0</v>
      </c>
      <c r="R173" s="373">
        <v>0</v>
      </c>
      <c r="S173" s="373">
        <v>0</v>
      </c>
      <c r="T173" s="373">
        <v>0</v>
      </c>
      <c r="U173" s="480">
        <v>6</v>
      </c>
      <c r="V173" s="480">
        <v>28</v>
      </c>
      <c r="X173" s="164" t="e">
        <f t="shared" si="24"/>
        <v>#DIV/0!</v>
      </c>
      <c r="Y173" s="26" t="e">
        <f t="shared" si="25"/>
        <v>#DIV/0!</v>
      </c>
      <c r="Z173" s="26" t="e">
        <f t="shared" si="26"/>
        <v>#DIV/0!</v>
      </c>
      <c r="AA173" s="26" t="e">
        <f t="shared" si="27"/>
        <v>#DIV/0!</v>
      </c>
      <c r="AB173" s="482">
        <f t="shared" si="28"/>
        <v>3.666666666666667</v>
      </c>
      <c r="AC173" s="164">
        <f t="shared" si="23"/>
        <v>4.7610950518619279E-3</v>
      </c>
    </row>
    <row r="174" spans="1:29" ht="12.75" customHeight="1" thickTop="1" thickBot="1" x14ac:dyDescent="0.25">
      <c r="A174" s="17" t="s">
        <v>28</v>
      </c>
      <c r="B174" s="373">
        <v>0</v>
      </c>
      <c r="C174" s="373">
        <v>0</v>
      </c>
      <c r="D174" s="373">
        <v>0</v>
      </c>
      <c r="E174" s="373">
        <v>0</v>
      </c>
      <c r="F174" s="373">
        <v>0</v>
      </c>
      <c r="G174" s="373">
        <v>0</v>
      </c>
      <c r="H174" s="373">
        <v>0</v>
      </c>
      <c r="I174" s="373">
        <v>0</v>
      </c>
      <c r="J174" s="373">
        <v>0</v>
      </c>
      <c r="K174" s="373">
        <v>0</v>
      </c>
      <c r="L174" s="373">
        <v>0</v>
      </c>
      <c r="M174" s="373">
        <v>9</v>
      </c>
      <c r="N174" s="373">
        <v>9</v>
      </c>
      <c r="O174" s="373">
        <v>8</v>
      </c>
      <c r="P174" s="373">
        <v>8</v>
      </c>
      <c r="Q174" s="373">
        <v>8</v>
      </c>
      <c r="R174" s="373">
        <v>9</v>
      </c>
      <c r="S174" s="373">
        <v>10</v>
      </c>
      <c r="T174" s="373">
        <v>9</v>
      </c>
      <c r="U174" s="373">
        <v>9</v>
      </c>
      <c r="V174" s="373">
        <v>8</v>
      </c>
      <c r="X174" s="164">
        <f t="shared" si="24"/>
        <v>0.125</v>
      </c>
      <c r="Y174" s="26">
        <f t="shared" si="25"/>
        <v>0.11111111111111116</v>
      </c>
      <c r="Z174" s="26">
        <f t="shared" si="26"/>
        <v>-9.9999999999999978E-2</v>
      </c>
      <c r="AA174" s="26">
        <f t="shared" si="27"/>
        <v>0</v>
      </c>
      <c r="AB174" s="26">
        <f t="shared" si="28"/>
        <v>-0.11111111111111116</v>
      </c>
      <c r="AC174" s="164">
        <f t="shared" si="23"/>
        <v>1.3603128719605509E-3</v>
      </c>
    </row>
    <row r="175" spans="1:29" ht="12.75" customHeight="1" thickTop="1" thickBot="1" x14ac:dyDescent="0.25">
      <c r="A175" s="17" t="s">
        <v>29</v>
      </c>
      <c r="B175" s="373">
        <v>0</v>
      </c>
      <c r="C175" s="373">
        <v>0</v>
      </c>
      <c r="D175" s="373">
        <v>0</v>
      </c>
      <c r="E175" s="373">
        <v>0</v>
      </c>
      <c r="F175" s="373">
        <v>0</v>
      </c>
      <c r="G175" s="373">
        <v>0</v>
      </c>
      <c r="H175" s="373">
        <v>0</v>
      </c>
      <c r="I175" s="373">
        <v>0</v>
      </c>
      <c r="J175" s="373">
        <v>0</v>
      </c>
      <c r="K175" s="373">
        <v>0</v>
      </c>
      <c r="L175" s="373">
        <v>0</v>
      </c>
      <c r="M175" s="373">
        <v>0</v>
      </c>
      <c r="N175" s="373">
        <v>0</v>
      </c>
      <c r="O175" s="373">
        <v>0</v>
      </c>
      <c r="P175" s="373">
        <v>0</v>
      </c>
      <c r="Q175" s="373">
        <v>0</v>
      </c>
      <c r="R175" s="373">
        <v>0</v>
      </c>
      <c r="S175" s="373">
        <v>0</v>
      </c>
      <c r="T175" s="373">
        <v>0</v>
      </c>
      <c r="U175" s="373">
        <v>0</v>
      </c>
      <c r="V175" s="373">
        <v>0</v>
      </c>
      <c r="X175" s="164" t="e">
        <f t="shared" si="24"/>
        <v>#DIV/0!</v>
      </c>
      <c r="Y175" s="26" t="e">
        <f t="shared" si="25"/>
        <v>#DIV/0!</v>
      </c>
      <c r="Z175" s="26" t="e">
        <f t="shared" si="26"/>
        <v>#DIV/0!</v>
      </c>
      <c r="AA175" s="26" t="e">
        <f t="shared" si="27"/>
        <v>#DIV/0!</v>
      </c>
      <c r="AB175" s="26" t="e">
        <f t="shared" si="28"/>
        <v>#DIV/0!</v>
      </c>
      <c r="AC175" s="164">
        <f t="shared" si="23"/>
        <v>0</v>
      </c>
    </row>
    <row r="176" spans="1:29" ht="12.75" customHeight="1" thickTop="1" thickBot="1" x14ac:dyDescent="0.25">
      <c r="A176" s="17" t="s">
        <v>30</v>
      </c>
      <c r="B176" s="373">
        <v>0</v>
      </c>
      <c r="C176" s="373">
        <v>0</v>
      </c>
      <c r="D176" s="373">
        <v>0</v>
      </c>
      <c r="E176" s="373">
        <v>0</v>
      </c>
      <c r="F176" s="373">
        <v>0</v>
      </c>
      <c r="G176" s="373">
        <v>0</v>
      </c>
      <c r="H176" s="373">
        <v>0</v>
      </c>
      <c r="I176" s="373">
        <v>0</v>
      </c>
      <c r="J176" s="373">
        <v>0</v>
      </c>
      <c r="K176" s="373">
        <v>0</v>
      </c>
      <c r="L176" s="373">
        <v>0</v>
      </c>
      <c r="M176" s="373">
        <v>0</v>
      </c>
      <c r="N176" s="373">
        <v>0</v>
      </c>
      <c r="O176" s="373">
        <v>0</v>
      </c>
      <c r="P176" s="373">
        <v>0</v>
      </c>
      <c r="Q176" s="373">
        <v>0</v>
      </c>
      <c r="R176" s="373">
        <v>0</v>
      </c>
      <c r="S176" s="373">
        <v>0</v>
      </c>
      <c r="T176" s="373">
        <v>0</v>
      </c>
      <c r="U176" s="373">
        <v>0</v>
      </c>
      <c r="V176" s="373">
        <v>0</v>
      </c>
      <c r="X176" s="164" t="e">
        <f t="shared" si="24"/>
        <v>#DIV/0!</v>
      </c>
      <c r="Y176" s="26" t="e">
        <f t="shared" si="25"/>
        <v>#DIV/0!</v>
      </c>
      <c r="Z176" s="26" t="e">
        <f t="shared" si="26"/>
        <v>#DIV/0!</v>
      </c>
      <c r="AA176" s="26" t="e">
        <f t="shared" si="27"/>
        <v>#DIV/0!</v>
      </c>
      <c r="AB176" s="26" t="e">
        <f t="shared" si="28"/>
        <v>#DIV/0!</v>
      </c>
      <c r="AC176" s="164">
        <f t="shared" si="23"/>
        <v>0</v>
      </c>
    </row>
    <row r="177" spans="1:29" ht="12.75" customHeight="1" thickTop="1" thickBot="1" x14ac:dyDescent="0.25">
      <c r="A177" s="17" t="s">
        <v>31</v>
      </c>
      <c r="B177" s="373">
        <v>1</v>
      </c>
      <c r="C177" s="373">
        <v>1</v>
      </c>
      <c r="D177" s="373">
        <v>1</v>
      </c>
      <c r="E177" s="373">
        <v>1</v>
      </c>
      <c r="F177" s="373">
        <v>1</v>
      </c>
      <c r="G177" s="373">
        <v>1</v>
      </c>
      <c r="H177" s="373">
        <v>1</v>
      </c>
      <c r="I177" s="373">
        <v>1</v>
      </c>
      <c r="J177" s="373">
        <v>1</v>
      </c>
      <c r="K177" s="373">
        <v>1</v>
      </c>
      <c r="L177" s="373">
        <v>1</v>
      </c>
      <c r="M177" s="373">
        <v>1</v>
      </c>
      <c r="N177" s="373">
        <v>1</v>
      </c>
      <c r="O177" s="373">
        <v>1</v>
      </c>
      <c r="P177" s="373">
        <v>1</v>
      </c>
      <c r="Q177" s="373">
        <v>1</v>
      </c>
      <c r="R177" s="373">
        <v>1</v>
      </c>
      <c r="S177" s="373">
        <v>1</v>
      </c>
      <c r="T177" s="373">
        <v>1</v>
      </c>
      <c r="U177" s="373">
        <v>1</v>
      </c>
      <c r="V177" s="373">
        <v>1</v>
      </c>
      <c r="X177" s="164">
        <f t="shared" si="24"/>
        <v>0</v>
      </c>
      <c r="Y177" s="26">
        <f t="shared" si="25"/>
        <v>0</v>
      </c>
      <c r="Z177" s="26">
        <f t="shared" si="26"/>
        <v>0</v>
      </c>
      <c r="AA177" s="26">
        <f t="shared" si="27"/>
        <v>0</v>
      </c>
      <c r="AB177" s="26">
        <f t="shared" si="28"/>
        <v>0</v>
      </c>
      <c r="AC177" s="164">
        <f t="shared" si="23"/>
        <v>1.7003910899506886E-4</v>
      </c>
    </row>
    <row r="178" spans="1:29" ht="12.75" customHeight="1" thickTop="1" thickBot="1" x14ac:dyDescent="0.25">
      <c r="A178" s="17" t="s">
        <v>32</v>
      </c>
      <c r="B178" s="375">
        <v>433</v>
      </c>
      <c r="C178" s="375">
        <v>435</v>
      </c>
      <c r="D178" s="375">
        <v>449</v>
      </c>
      <c r="E178" s="375">
        <v>467</v>
      </c>
      <c r="F178" s="375">
        <v>483</v>
      </c>
      <c r="G178" s="375">
        <v>511</v>
      </c>
      <c r="H178" s="375">
        <v>543</v>
      </c>
      <c r="I178" s="375">
        <v>602</v>
      </c>
      <c r="J178" s="375">
        <v>656</v>
      </c>
      <c r="K178" s="375">
        <v>688</v>
      </c>
      <c r="L178" s="375">
        <v>684</v>
      </c>
      <c r="M178" s="375">
        <v>764</v>
      </c>
      <c r="N178" s="375">
        <v>820</v>
      </c>
      <c r="O178" s="375">
        <v>860</v>
      </c>
      <c r="P178" s="375">
        <v>891</v>
      </c>
      <c r="Q178" s="375">
        <v>1007</v>
      </c>
      <c r="R178" s="375">
        <v>979</v>
      </c>
      <c r="S178" s="375">
        <v>1048</v>
      </c>
      <c r="T178" s="375">
        <v>1151</v>
      </c>
      <c r="U178" s="375">
        <v>1625</v>
      </c>
      <c r="V178" s="375">
        <v>1966</v>
      </c>
    </row>
    <row r="179" spans="1:29" ht="12.75" customHeight="1" thickTop="1" thickBot="1" x14ac:dyDescent="0.25">
      <c r="A179" s="17" t="s">
        <v>186</v>
      </c>
      <c r="B179" s="87">
        <v>1039</v>
      </c>
      <c r="C179" s="87">
        <v>1076</v>
      </c>
      <c r="D179" s="87">
        <v>1019</v>
      </c>
      <c r="E179" s="87">
        <v>1106</v>
      </c>
      <c r="F179" s="87">
        <v>1092</v>
      </c>
      <c r="G179" s="87">
        <v>1162</v>
      </c>
      <c r="H179" s="87">
        <v>1205</v>
      </c>
      <c r="I179" s="87">
        <v>1233</v>
      </c>
      <c r="J179" s="87">
        <v>1330</v>
      </c>
      <c r="K179" s="87">
        <v>1670</v>
      </c>
      <c r="L179" s="87">
        <v>1758</v>
      </c>
      <c r="M179" s="87">
        <v>1884</v>
      </c>
      <c r="N179" s="87">
        <v>1861</v>
      </c>
      <c r="O179" s="87">
        <v>1846</v>
      </c>
      <c r="P179" s="87">
        <v>1904</v>
      </c>
      <c r="Q179" s="87">
        <v>2030</v>
      </c>
      <c r="R179" s="87">
        <v>2630</v>
      </c>
      <c r="S179" s="87"/>
      <c r="T179" s="86"/>
      <c r="U179" s="173"/>
      <c r="V179" s="173"/>
    </row>
    <row r="180" spans="1:29" ht="12.75" customHeight="1" thickTop="1" thickBot="1" x14ac:dyDescent="0.25">
      <c r="A180" s="17" t="s">
        <v>34</v>
      </c>
      <c r="B180" s="376">
        <v>0</v>
      </c>
      <c r="C180" s="376">
        <v>0</v>
      </c>
      <c r="D180" s="376">
        <v>0</v>
      </c>
      <c r="E180" s="376">
        <v>0</v>
      </c>
      <c r="F180" s="376">
        <v>0</v>
      </c>
      <c r="G180" s="376">
        <v>0</v>
      </c>
      <c r="H180" s="376">
        <v>0</v>
      </c>
      <c r="I180" s="376">
        <v>0</v>
      </c>
      <c r="J180" s="376">
        <v>0</v>
      </c>
      <c r="K180" s="376">
        <v>0</v>
      </c>
      <c r="L180" s="376">
        <v>0</v>
      </c>
      <c r="M180" s="376">
        <v>0</v>
      </c>
      <c r="N180" s="376">
        <v>0</v>
      </c>
      <c r="O180" s="376">
        <v>0</v>
      </c>
      <c r="P180" s="376">
        <v>0</v>
      </c>
      <c r="Q180" s="376">
        <v>0</v>
      </c>
      <c r="R180" s="376">
        <v>0</v>
      </c>
      <c r="S180" s="376">
        <v>0</v>
      </c>
      <c r="T180" s="376">
        <v>0</v>
      </c>
      <c r="U180" s="376">
        <v>0</v>
      </c>
      <c r="V180" s="376">
        <v>0</v>
      </c>
    </row>
    <row r="181" spans="1:29" ht="12.75" customHeight="1" thickTop="1" x14ac:dyDescent="0.2">
      <c r="A181" s="17" t="s">
        <v>82</v>
      </c>
      <c r="B181" s="355">
        <v>69</v>
      </c>
      <c r="C181" s="355">
        <v>79</v>
      </c>
      <c r="D181" s="355">
        <v>78</v>
      </c>
      <c r="E181" s="355">
        <v>81</v>
      </c>
      <c r="F181" s="355">
        <v>79</v>
      </c>
      <c r="G181" s="355">
        <v>88</v>
      </c>
      <c r="H181" s="355">
        <v>97</v>
      </c>
      <c r="I181" s="355">
        <v>93</v>
      </c>
      <c r="J181" s="355">
        <v>100</v>
      </c>
      <c r="K181" s="355">
        <v>104</v>
      </c>
      <c r="L181" s="355">
        <v>103</v>
      </c>
      <c r="M181" s="355">
        <v>112</v>
      </c>
      <c r="N181" s="355">
        <v>115</v>
      </c>
      <c r="O181" s="355">
        <v>125</v>
      </c>
      <c r="P181" s="355">
        <v>132</v>
      </c>
      <c r="Q181" s="355">
        <v>146</v>
      </c>
      <c r="R181" s="355">
        <v>151</v>
      </c>
      <c r="S181" s="355">
        <v>164</v>
      </c>
      <c r="T181" s="355">
        <v>194</v>
      </c>
      <c r="U181" s="355">
        <v>210</v>
      </c>
      <c r="V181" s="355">
        <v>259</v>
      </c>
    </row>
    <row r="182" spans="1:29" ht="12.75" customHeight="1" x14ac:dyDescent="0.2">
      <c r="A182" s="365" t="s">
        <v>35</v>
      </c>
      <c r="B182" s="378">
        <f t="shared" ref="B182:R182" si="29">SUM(B151:B181)</f>
        <v>4734</v>
      </c>
      <c r="C182" s="378">
        <f t="shared" si="29"/>
        <v>4751</v>
      </c>
      <c r="D182" s="378">
        <f t="shared" si="29"/>
        <v>4976</v>
      </c>
      <c r="E182" s="378">
        <f t="shared" si="29"/>
        <v>5256</v>
      </c>
      <c r="F182" s="378">
        <f t="shared" si="29"/>
        <v>5073</v>
      </c>
      <c r="G182" s="378">
        <f t="shared" si="29"/>
        <v>5325</v>
      </c>
      <c r="H182" s="378">
        <f t="shared" si="29"/>
        <v>5689</v>
      </c>
      <c r="I182" s="378">
        <f t="shared" si="29"/>
        <v>5890</v>
      </c>
      <c r="J182" s="378">
        <f t="shared" si="29"/>
        <v>6326</v>
      </c>
      <c r="K182" s="378">
        <f t="shared" si="29"/>
        <v>6912</v>
      </c>
      <c r="L182" s="378">
        <f t="shared" si="29"/>
        <v>7258</v>
      </c>
      <c r="M182" s="378">
        <f t="shared" si="29"/>
        <v>7341</v>
      </c>
      <c r="N182" s="378">
        <f t="shared" si="29"/>
        <v>7532</v>
      </c>
      <c r="O182" s="378">
        <f t="shared" si="29"/>
        <v>8154</v>
      </c>
      <c r="P182" s="378">
        <f t="shared" si="29"/>
        <v>8336</v>
      </c>
      <c r="Q182" s="378">
        <f t="shared" si="29"/>
        <v>8537</v>
      </c>
      <c r="R182" s="378">
        <f t="shared" si="29"/>
        <v>9343</v>
      </c>
      <c r="S182" s="379">
        <f>R182*S183/R183</f>
        <v>9651.9745270370913</v>
      </c>
      <c r="T182" s="379">
        <f>S182*T183/S183</f>
        <v>9853.7822136153718</v>
      </c>
      <c r="U182" s="379">
        <f>T182*U183/T183</f>
        <v>10647.095188440338</v>
      </c>
      <c r="V182" s="379">
        <f>U182*V183/U183</f>
        <v>11284.529122597944</v>
      </c>
      <c r="Z182" s="25"/>
    </row>
    <row r="183" spans="1:29" s="74" customFormat="1" ht="12.75" customHeight="1" x14ac:dyDescent="0.2">
      <c r="A183" s="367" t="s">
        <v>97</v>
      </c>
      <c r="B183" s="353">
        <f>SUM(B151:B181)-B179</f>
        <v>3695</v>
      </c>
      <c r="C183" s="353">
        <f t="shared" ref="C183:T183" si="30">SUM(C151:C181)-C179</f>
        <v>3675</v>
      </c>
      <c r="D183" s="353">
        <f t="shared" si="30"/>
        <v>3957</v>
      </c>
      <c r="E183" s="353">
        <f t="shared" si="30"/>
        <v>4150</v>
      </c>
      <c r="F183" s="353">
        <f t="shared" si="30"/>
        <v>3981</v>
      </c>
      <c r="G183" s="353">
        <f t="shared" si="30"/>
        <v>4163</v>
      </c>
      <c r="H183" s="353">
        <f t="shared" si="30"/>
        <v>4484</v>
      </c>
      <c r="I183" s="353">
        <f t="shared" si="30"/>
        <v>4657</v>
      </c>
      <c r="J183" s="353">
        <f t="shared" si="30"/>
        <v>4996</v>
      </c>
      <c r="K183" s="353">
        <f t="shared" si="30"/>
        <v>5242</v>
      </c>
      <c r="L183" s="353">
        <f t="shared" si="30"/>
        <v>5500</v>
      </c>
      <c r="M183" s="353">
        <f t="shared" si="30"/>
        <v>5457</v>
      </c>
      <c r="N183" s="353">
        <f t="shared" si="30"/>
        <v>5671</v>
      </c>
      <c r="O183" s="353">
        <f t="shared" si="30"/>
        <v>6308</v>
      </c>
      <c r="P183" s="353">
        <f t="shared" si="30"/>
        <v>6432</v>
      </c>
      <c r="Q183" s="353">
        <f t="shared" si="30"/>
        <v>6507</v>
      </c>
      <c r="R183" s="353">
        <f t="shared" si="30"/>
        <v>6713</v>
      </c>
      <c r="S183" s="353">
        <f t="shared" si="30"/>
        <v>6935</v>
      </c>
      <c r="T183" s="353">
        <f t="shared" si="30"/>
        <v>7080</v>
      </c>
      <c r="U183" s="353">
        <f>SUM(U151:U181)-U179</f>
        <v>7650</v>
      </c>
      <c r="V183" s="353">
        <f>SUM(V151:V181)-V179</f>
        <v>8108</v>
      </c>
      <c r="Z183" s="75"/>
    </row>
    <row r="184" spans="1:29" s="74" customFormat="1" ht="12.75" customHeight="1" x14ac:dyDescent="0.2">
      <c r="A184" s="367" t="s">
        <v>185</v>
      </c>
      <c r="B184" s="353">
        <f>B178+B179+B180+B181</f>
        <v>1541</v>
      </c>
      <c r="C184" s="353">
        <f t="shared" ref="C184:R184" si="31">C178+C179+C180+C181</f>
        <v>1590</v>
      </c>
      <c r="D184" s="353">
        <f t="shared" si="31"/>
        <v>1546</v>
      </c>
      <c r="E184" s="353">
        <f t="shared" si="31"/>
        <v>1654</v>
      </c>
      <c r="F184" s="353">
        <f t="shared" si="31"/>
        <v>1654</v>
      </c>
      <c r="G184" s="353">
        <f t="shared" si="31"/>
        <v>1761</v>
      </c>
      <c r="H184" s="353">
        <f t="shared" si="31"/>
        <v>1845</v>
      </c>
      <c r="I184" s="353">
        <f t="shared" si="31"/>
        <v>1928</v>
      </c>
      <c r="J184" s="353">
        <f t="shared" si="31"/>
        <v>2086</v>
      </c>
      <c r="K184" s="353">
        <f t="shared" si="31"/>
        <v>2462</v>
      </c>
      <c r="L184" s="353">
        <f t="shared" si="31"/>
        <v>2545</v>
      </c>
      <c r="M184" s="353">
        <f t="shared" si="31"/>
        <v>2760</v>
      </c>
      <c r="N184" s="353">
        <f t="shared" si="31"/>
        <v>2796</v>
      </c>
      <c r="O184" s="353">
        <f t="shared" si="31"/>
        <v>2831</v>
      </c>
      <c r="P184" s="353">
        <f t="shared" si="31"/>
        <v>2927</v>
      </c>
      <c r="Q184" s="353">
        <f t="shared" si="31"/>
        <v>3183</v>
      </c>
      <c r="R184" s="353">
        <f t="shared" si="31"/>
        <v>3760</v>
      </c>
      <c r="S184" s="353">
        <f>R184*((S178+S181)/(R178+R181))</f>
        <v>4032.8495575221241</v>
      </c>
      <c r="T184" s="353">
        <f>S184*((T178+T181)/(S178+S181))</f>
        <v>4475.3982300884954</v>
      </c>
      <c r="U184" s="353">
        <f>T184*((U178+U181)/(T178+T181))</f>
        <v>6105.8407079646022</v>
      </c>
      <c r="V184" s="353">
        <f>U184*((V178+V181)/(U178+U181))</f>
        <v>7403.5398230088504</v>
      </c>
      <c r="Z184" s="75"/>
    </row>
    <row r="185" spans="1:29" ht="12.75" customHeight="1" x14ac:dyDescent="0.2">
      <c r="A185" s="377" t="s">
        <v>181</v>
      </c>
      <c r="B185" s="380">
        <f>B151+B154+B155+B157+B158+B159+B160+B161+B165+B168+B169+B171+B175+B176+B177</f>
        <v>3107</v>
      </c>
      <c r="C185" s="380">
        <f t="shared" ref="C185:T185" si="32">C151+C154+C155+C157+C158+C159+C160+C161+C165+C168+C169+C171+C175+C176+C177</f>
        <v>3075</v>
      </c>
      <c r="D185" s="380">
        <f t="shared" si="32"/>
        <v>3344</v>
      </c>
      <c r="E185" s="380">
        <f t="shared" si="32"/>
        <v>3516</v>
      </c>
      <c r="F185" s="380">
        <f t="shared" si="32"/>
        <v>3333</v>
      </c>
      <c r="G185" s="380">
        <f t="shared" si="32"/>
        <v>3478</v>
      </c>
      <c r="H185" s="380">
        <f t="shared" si="32"/>
        <v>3758</v>
      </c>
      <c r="I185" s="380">
        <f t="shared" si="32"/>
        <v>3876</v>
      </c>
      <c r="J185" s="380">
        <f t="shared" si="32"/>
        <v>4154</v>
      </c>
      <c r="K185" s="380">
        <f t="shared" si="32"/>
        <v>4356</v>
      </c>
      <c r="L185" s="380">
        <f t="shared" si="32"/>
        <v>4617</v>
      </c>
      <c r="M185" s="380">
        <f t="shared" si="32"/>
        <v>4478</v>
      </c>
      <c r="N185" s="380">
        <f t="shared" si="32"/>
        <v>4609</v>
      </c>
      <c r="O185" s="380">
        <f t="shared" si="32"/>
        <v>5201</v>
      </c>
      <c r="P185" s="380">
        <f t="shared" si="32"/>
        <v>5291</v>
      </c>
      <c r="Q185" s="380">
        <f t="shared" si="32"/>
        <v>5194</v>
      </c>
      <c r="R185" s="380">
        <f t="shared" si="32"/>
        <v>5422</v>
      </c>
      <c r="S185" s="380">
        <f t="shared" si="32"/>
        <v>5562</v>
      </c>
      <c r="T185" s="380">
        <f t="shared" si="32"/>
        <v>5558</v>
      </c>
      <c r="U185" s="380">
        <f>U151+U154+U155+U157+U158+U159+U160+U161+U165+U168+U169+U171+U175+U176+U177</f>
        <v>5628</v>
      </c>
      <c r="V185" s="380">
        <f>V151+V154+V155+V157+V158+V159+V160+V161+V165+V168+V169+V171+V175+V176+V177</f>
        <v>5673</v>
      </c>
    </row>
    <row r="187" spans="1:29" ht="18" x14ac:dyDescent="0.25">
      <c r="A187" s="68" t="s">
        <v>101</v>
      </c>
    </row>
    <row r="189" spans="1:29" ht="13.5" thickBot="1" x14ac:dyDescent="0.25">
      <c r="A189" s="178" t="s">
        <v>92</v>
      </c>
      <c r="B189" s="388">
        <v>41053.473368055558</v>
      </c>
      <c r="C189" s="63"/>
      <c r="D189" s="63"/>
      <c r="E189" s="63"/>
    </row>
    <row r="190" spans="1:29" ht="13.5" thickTop="1" x14ac:dyDescent="0.2">
      <c r="A190" s="178" t="s">
        <v>93</v>
      </c>
      <c r="B190" s="388">
        <v>41092.632219814812</v>
      </c>
      <c r="C190" s="63"/>
      <c r="D190" s="63"/>
      <c r="E190" s="63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1:29" ht="13.5" thickBot="1" x14ac:dyDescent="0.25">
      <c r="A191" s="63" t="s">
        <v>94</v>
      </c>
      <c r="B191" s="63" t="s">
        <v>100</v>
      </c>
      <c r="C191" s="63"/>
      <c r="D191" s="63"/>
      <c r="E191" s="63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1:29" ht="14.25" thickTop="1" thickBot="1" x14ac:dyDescent="0.25">
      <c r="A192" s="63"/>
      <c r="B192" s="63"/>
      <c r="C192" s="63"/>
      <c r="D192" s="63"/>
      <c r="E192" s="63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</row>
    <row r="193" spans="1:26" ht="13.5" thickTop="1" x14ac:dyDescent="0.2">
      <c r="A193" s="8"/>
      <c r="B193" s="9" t="s">
        <v>41</v>
      </c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1:26" x14ac:dyDescent="0.2">
      <c r="A194" s="4"/>
      <c r="B194" s="10" t="s">
        <v>0</v>
      </c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</row>
    <row r="195" spans="1:26" x14ac:dyDescent="0.2">
      <c r="A195" s="4"/>
      <c r="B195" s="10" t="s">
        <v>1</v>
      </c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</row>
    <row r="196" spans="1:26" x14ac:dyDescent="0.2">
      <c r="A196" s="504"/>
      <c r="B196" s="505"/>
      <c r="C196" s="505"/>
      <c r="D196" s="505"/>
      <c r="E196" s="505"/>
      <c r="F196" s="505"/>
      <c r="G196" s="505"/>
      <c r="H196" s="505"/>
      <c r="I196" s="505"/>
      <c r="J196" s="505"/>
      <c r="K196" s="505"/>
      <c r="L196" s="505"/>
      <c r="M196" s="505"/>
      <c r="N196" s="505"/>
      <c r="O196" s="505"/>
      <c r="P196" s="505"/>
      <c r="Q196" s="505"/>
      <c r="R196" s="505"/>
    </row>
    <row r="197" spans="1:26" ht="12" customHeight="1" x14ac:dyDescent="0.2">
      <c r="A197" s="13" t="s">
        <v>3</v>
      </c>
      <c r="B197" s="182" t="s">
        <v>56</v>
      </c>
      <c r="C197" s="182" t="s">
        <v>57</v>
      </c>
      <c r="D197" s="182" t="s">
        <v>58</v>
      </c>
      <c r="E197" s="182" t="s">
        <v>59</v>
      </c>
      <c r="F197" s="182" t="s">
        <v>60</v>
      </c>
      <c r="G197" s="182" t="s">
        <v>61</v>
      </c>
      <c r="H197" s="182" t="s">
        <v>62</v>
      </c>
      <c r="I197" s="182" t="s">
        <v>63</v>
      </c>
      <c r="J197" s="182" t="s">
        <v>64</v>
      </c>
      <c r="K197" s="182" t="s">
        <v>65</v>
      </c>
      <c r="L197" s="182" t="s">
        <v>66</v>
      </c>
      <c r="M197" s="182" t="s">
        <v>67</v>
      </c>
      <c r="N197" s="182" t="s">
        <v>68</v>
      </c>
      <c r="O197" s="182" t="s">
        <v>69</v>
      </c>
      <c r="P197" s="182" t="s">
        <v>70</v>
      </c>
      <c r="Q197" s="182" t="s">
        <v>71</v>
      </c>
      <c r="R197" s="182" t="s">
        <v>87</v>
      </c>
      <c r="S197" s="182" t="s">
        <v>95</v>
      </c>
      <c r="T197" s="182" t="s">
        <v>96</v>
      </c>
      <c r="U197" s="182" t="s">
        <v>197</v>
      </c>
      <c r="V197" s="182" t="s">
        <v>271</v>
      </c>
      <c r="X197" s="238" t="s">
        <v>276</v>
      </c>
      <c r="Z197" s="239" t="s">
        <v>272</v>
      </c>
    </row>
    <row r="198" spans="1:26" ht="12" customHeight="1" x14ac:dyDescent="0.2">
      <c r="A198" s="15" t="s">
        <v>4</v>
      </c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26" ht="12" customHeight="1" x14ac:dyDescent="0.2">
      <c r="A199" s="82" t="s">
        <v>88</v>
      </c>
      <c r="B199" s="381">
        <v>24609</v>
      </c>
      <c r="C199" s="381">
        <v>25470</v>
      </c>
      <c r="D199" s="381">
        <v>26693</v>
      </c>
      <c r="E199" s="381">
        <v>27279</v>
      </c>
      <c r="F199" s="381">
        <v>28151</v>
      </c>
      <c r="G199" s="381">
        <v>28045</v>
      </c>
      <c r="H199" s="381">
        <v>27876</v>
      </c>
      <c r="I199" s="381">
        <v>28531</v>
      </c>
      <c r="J199" s="381">
        <v>29529</v>
      </c>
      <c r="K199" s="381">
        <v>29292</v>
      </c>
      <c r="L199" s="381">
        <v>30312</v>
      </c>
      <c r="M199" s="381">
        <v>32031</v>
      </c>
      <c r="N199" s="381">
        <v>27088</v>
      </c>
      <c r="O199" s="381">
        <v>26292</v>
      </c>
      <c r="P199" s="381">
        <v>27791</v>
      </c>
      <c r="Q199" s="381">
        <v>26273</v>
      </c>
      <c r="R199" s="381">
        <v>26594</v>
      </c>
      <c r="S199" s="381">
        <v>26652</v>
      </c>
      <c r="T199" s="381">
        <v>28145</v>
      </c>
      <c r="U199" s="381">
        <v>28218</v>
      </c>
      <c r="V199" s="381">
        <v>31492</v>
      </c>
      <c r="W199" s="164"/>
    </row>
    <row r="200" spans="1:26" ht="12" customHeight="1" x14ac:dyDescent="0.2">
      <c r="A200" s="88" t="s">
        <v>5</v>
      </c>
      <c r="B200" s="382">
        <v>23</v>
      </c>
      <c r="C200" s="382">
        <v>20</v>
      </c>
      <c r="D200" s="382">
        <v>29</v>
      </c>
      <c r="E200" s="382">
        <v>22</v>
      </c>
      <c r="F200" s="382">
        <v>30</v>
      </c>
      <c r="G200" s="382">
        <v>29</v>
      </c>
      <c r="H200" s="382">
        <v>21</v>
      </c>
      <c r="I200" s="382">
        <v>26</v>
      </c>
      <c r="J200" s="382">
        <v>33</v>
      </c>
      <c r="K200" s="382">
        <v>29</v>
      </c>
      <c r="L200" s="382">
        <v>40</v>
      </c>
      <c r="M200" s="382">
        <v>38</v>
      </c>
      <c r="N200" s="382">
        <v>31</v>
      </c>
      <c r="O200" s="382">
        <v>21</v>
      </c>
      <c r="P200" s="382">
        <v>27</v>
      </c>
      <c r="Q200" s="382">
        <v>25</v>
      </c>
      <c r="R200" s="382">
        <v>31</v>
      </c>
      <c r="S200" s="382">
        <v>33</v>
      </c>
      <c r="T200" s="382">
        <v>35</v>
      </c>
      <c r="U200" s="382">
        <v>28</v>
      </c>
      <c r="V200" s="382">
        <v>27</v>
      </c>
      <c r="W200" s="164"/>
      <c r="X200" s="164">
        <f>V200/$V$199</f>
        <v>8.5736059951733773E-4</v>
      </c>
      <c r="Z200" s="26">
        <f>((V200/B200)^(1/20))-1</f>
        <v>8.0493557657084214E-3</v>
      </c>
    </row>
    <row r="201" spans="1:26" ht="12" customHeight="1" x14ac:dyDescent="0.2">
      <c r="A201" s="483" t="s">
        <v>317</v>
      </c>
      <c r="B201" s="382">
        <v>161</v>
      </c>
      <c r="C201" s="382">
        <v>210</v>
      </c>
      <c r="D201" s="382">
        <v>177</v>
      </c>
      <c r="E201" s="382">
        <v>167</v>
      </c>
      <c r="F201" s="382">
        <v>126</v>
      </c>
      <c r="G201" s="382">
        <v>199</v>
      </c>
      <c r="H201" s="382">
        <v>251</v>
      </c>
      <c r="I201" s="382">
        <v>237</v>
      </c>
      <c r="J201" s="382">
        <v>266</v>
      </c>
      <c r="K201" s="382">
        <v>237</v>
      </c>
      <c r="L201" s="382">
        <v>230</v>
      </c>
      <c r="M201" s="382">
        <v>149</v>
      </c>
      <c r="N201" s="382">
        <v>189</v>
      </c>
      <c r="O201" s="382">
        <v>260</v>
      </c>
      <c r="P201" s="382">
        <v>272</v>
      </c>
      <c r="Q201" s="382">
        <v>373</v>
      </c>
      <c r="R201" s="382">
        <v>364</v>
      </c>
      <c r="S201" s="382">
        <v>247</v>
      </c>
      <c r="T201" s="382">
        <v>243</v>
      </c>
      <c r="U201" s="480">
        <v>298</v>
      </c>
      <c r="V201" s="480">
        <v>435</v>
      </c>
      <c r="W201" s="164"/>
      <c r="X201" s="164">
        <f t="shared" ref="X201:X226" si="33">V201/$V$199</f>
        <v>1.3813031881112664E-2</v>
      </c>
      <c r="Z201" s="26">
        <f>((V201/B201)^(1/20))-1</f>
        <v>5.095269703685501E-2</v>
      </c>
    </row>
    <row r="202" spans="1:26" ht="12" customHeight="1" x14ac:dyDescent="0.2">
      <c r="A202" s="88" t="s">
        <v>7</v>
      </c>
      <c r="B202" s="382">
        <v>100</v>
      </c>
      <c r="C202" s="382">
        <v>94</v>
      </c>
      <c r="D202" s="382">
        <v>121</v>
      </c>
      <c r="E202" s="382">
        <v>118</v>
      </c>
      <c r="F202" s="382">
        <v>126</v>
      </c>
      <c r="G202" s="382">
        <v>172</v>
      </c>
      <c r="H202" s="382">
        <v>169</v>
      </c>
      <c r="I202" s="382">
        <v>146</v>
      </c>
      <c r="J202" s="382">
        <v>120</v>
      </c>
      <c r="K202" s="382">
        <v>145</v>
      </c>
      <c r="L202" s="382">
        <v>151</v>
      </c>
      <c r="M202" s="382">
        <v>177</v>
      </c>
      <c r="N202" s="382">
        <v>214</v>
      </c>
      <c r="O202" s="382">
        <v>119</v>
      </c>
      <c r="P202" s="382">
        <v>174</v>
      </c>
      <c r="Q202" s="382">
        <v>205</v>
      </c>
      <c r="R202" s="382">
        <v>219</v>
      </c>
      <c r="S202" s="382">
        <v>180</v>
      </c>
      <c r="T202" s="382">
        <v>174</v>
      </c>
      <c r="U202" s="382">
        <v>209</v>
      </c>
      <c r="V202" s="382">
        <v>240</v>
      </c>
      <c r="W202" s="164"/>
      <c r="X202" s="164">
        <f t="shared" si="33"/>
        <v>7.6209831068207801E-3</v>
      </c>
      <c r="Z202" s="26">
        <f t="shared" ref="Z202:Z226" si="34">((V202/B202)^(1/20))-1</f>
        <v>4.4745627230809326E-2</v>
      </c>
    </row>
    <row r="203" spans="1:26" ht="12" customHeight="1" x14ac:dyDescent="0.2">
      <c r="A203" s="88" t="s">
        <v>8</v>
      </c>
      <c r="B203" s="382">
        <v>2</v>
      </c>
      <c r="C203" s="382">
        <v>2</v>
      </c>
      <c r="D203" s="382">
        <v>2</v>
      </c>
      <c r="E203" s="382">
        <v>2</v>
      </c>
      <c r="F203" s="382">
        <v>3</v>
      </c>
      <c r="G203" s="382">
        <v>3</v>
      </c>
      <c r="H203" s="382">
        <v>2</v>
      </c>
      <c r="I203" s="382">
        <v>2</v>
      </c>
      <c r="J203" s="382">
        <v>2</v>
      </c>
      <c r="K203" s="382">
        <v>3</v>
      </c>
      <c r="L203" s="382">
        <v>3</v>
      </c>
      <c r="M203" s="382">
        <v>2</v>
      </c>
      <c r="N203" s="382">
        <v>3</v>
      </c>
      <c r="O203" s="382">
        <v>2</v>
      </c>
      <c r="P203" s="382">
        <v>2</v>
      </c>
      <c r="Q203" s="382">
        <v>2</v>
      </c>
      <c r="R203" s="382">
        <v>2</v>
      </c>
      <c r="S203" s="382">
        <v>2</v>
      </c>
      <c r="T203" s="382">
        <v>2</v>
      </c>
      <c r="U203" s="382">
        <v>2</v>
      </c>
      <c r="V203" s="382">
        <v>2</v>
      </c>
      <c r="W203" s="164"/>
      <c r="X203" s="164">
        <f t="shared" si="33"/>
        <v>6.3508192556839833E-5</v>
      </c>
      <c r="Z203" s="26">
        <f t="shared" si="34"/>
        <v>0</v>
      </c>
    </row>
    <row r="204" spans="1:26" ht="12" customHeight="1" x14ac:dyDescent="0.2">
      <c r="A204" s="88" t="s">
        <v>83</v>
      </c>
      <c r="B204" s="382">
        <v>1498</v>
      </c>
      <c r="C204" s="382">
        <v>1280</v>
      </c>
      <c r="D204" s="382">
        <v>1496</v>
      </c>
      <c r="E204" s="382">
        <v>1537</v>
      </c>
      <c r="F204" s="382">
        <v>1714</v>
      </c>
      <c r="G204" s="382">
        <v>1873</v>
      </c>
      <c r="H204" s="382">
        <v>1888</v>
      </c>
      <c r="I204" s="382">
        <v>1492</v>
      </c>
      <c r="J204" s="382">
        <v>1480</v>
      </c>
      <c r="K204" s="382">
        <v>1689</v>
      </c>
      <c r="L204" s="382">
        <v>1869</v>
      </c>
      <c r="M204" s="382">
        <v>1955</v>
      </c>
      <c r="N204" s="382">
        <v>1988</v>
      </c>
      <c r="O204" s="382">
        <v>1656</v>
      </c>
      <c r="P204" s="382">
        <v>1812</v>
      </c>
      <c r="Q204" s="382">
        <v>1684</v>
      </c>
      <c r="R204" s="382">
        <v>1714</v>
      </c>
      <c r="S204" s="382">
        <v>1797</v>
      </c>
      <c r="T204" s="382">
        <v>1801</v>
      </c>
      <c r="U204" s="382">
        <v>1604</v>
      </c>
      <c r="V204" s="382">
        <v>1756</v>
      </c>
      <c r="W204" s="164"/>
      <c r="X204" s="164">
        <f t="shared" si="33"/>
        <v>5.5760193064905372E-2</v>
      </c>
      <c r="Z204" s="26">
        <f t="shared" si="34"/>
        <v>7.9770288053195859E-3</v>
      </c>
    </row>
    <row r="205" spans="1:26" ht="12" customHeight="1" x14ac:dyDescent="0.2">
      <c r="A205" s="88" t="s">
        <v>10</v>
      </c>
      <c r="B205" s="382">
        <v>0</v>
      </c>
      <c r="C205" s="382">
        <v>0</v>
      </c>
      <c r="D205" s="382">
        <v>0</v>
      </c>
      <c r="E205" s="382">
        <v>0</v>
      </c>
      <c r="F205" s="382">
        <v>0</v>
      </c>
      <c r="G205" s="382">
        <v>0</v>
      </c>
      <c r="H205" s="382">
        <v>0</v>
      </c>
      <c r="I205" s="382">
        <v>0</v>
      </c>
      <c r="J205" s="382">
        <v>0</v>
      </c>
      <c r="K205" s="382">
        <v>0</v>
      </c>
      <c r="L205" s="382">
        <v>0</v>
      </c>
      <c r="M205" s="382">
        <v>1</v>
      </c>
      <c r="N205" s="382">
        <v>1</v>
      </c>
      <c r="O205" s="382">
        <v>1</v>
      </c>
      <c r="P205" s="382">
        <v>2</v>
      </c>
      <c r="Q205" s="382">
        <v>2</v>
      </c>
      <c r="R205" s="382">
        <v>1</v>
      </c>
      <c r="S205" s="382">
        <v>2</v>
      </c>
      <c r="T205" s="382">
        <v>2</v>
      </c>
      <c r="U205" s="382">
        <v>3</v>
      </c>
      <c r="V205" s="382">
        <v>2</v>
      </c>
      <c r="W205" s="164"/>
      <c r="X205" s="164">
        <f t="shared" si="33"/>
        <v>6.3508192556839833E-5</v>
      </c>
      <c r="Z205" s="26" t="e">
        <f t="shared" si="34"/>
        <v>#DIV/0!</v>
      </c>
    </row>
    <row r="206" spans="1:26" ht="12" customHeight="1" x14ac:dyDescent="0.2">
      <c r="A206" s="88" t="s">
        <v>11</v>
      </c>
      <c r="B206" s="382">
        <v>60</v>
      </c>
      <c r="C206" s="382">
        <v>64</v>
      </c>
      <c r="D206" s="382">
        <v>70</v>
      </c>
      <c r="E206" s="382">
        <v>66</v>
      </c>
      <c r="F206" s="382">
        <v>79</v>
      </c>
      <c r="G206" s="382">
        <v>61</v>
      </c>
      <c r="H206" s="382">
        <v>62</v>
      </c>
      <c r="I206" s="382">
        <v>58</v>
      </c>
      <c r="J206" s="382">
        <v>79</v>
      </c>
      <c r="K206" s="382">
        <v>73</v>
      </c>
      <c r="L206" s="382">
        <v>73</v>
      </c>
      <c r="M206" s="382">
        <v>51</v>
      </c>
      <c r="N206" s="382">
        <v>78</v>
      </c>
      <c r="O206" s="382">
        <v>51</v>
      </c>
      <c r="P206" s="382">
        <v>54</v>
      </c>
      <c r="Q206" s="382">
        <v>54</v>
      </c>
      <c r="R206" s="382">
        <v>62</v>
      </c>
      <c r="S206" s="382">
        <v>57</v>
      </c>
      <c r="T206" s="382">
        <v>83</v>
      </c>
      <c r="U206" s="382">
        <v>78</v>
      </c>
      <c r="V206" s="382">
        <v>52</v>
      </c>
      <c r="W206" s="164"/>
      <c r="X206" s="164">
        <f t="shared" si="33"/>
        <v>1.6512130064778357E-3</v>
      </c>
      <c r="Z206" s="26">
        <f t="shared" si="34"/>
        <v>-7.1295058086272567E-3</v>
      </c>
    </row>
    <row r="207" spans="1:26" ht="12" customHeight="1" x14ac:dyDescent="0.2">
      <c r="A207" s="483" t="s">
        <v>318</v>
      </c>
      <c r="B207" s="382">
        <v>152</v>
      </c>
      <c r="C207" s="382">
        <v>266</v>
      </c>
      <c r="D207" s="382">
        <v>189</v>
      </c>
      <c r="E207" s="382">
        <v>196</v>
      </c>
      <c r="F207" s="382">
        <v>223</v>
      </c>
      <c r="G207" s="382">
        <v>303</v>
      </c>
      <c r="H207" s="382">
        <v>374</v>
      </c>
      <c r="I207" s="382">
        <v>334</v>
      </c>
      <c r="J207" s="382">
        <v>320</v>
      </c>
      <c r="K207" s="382">
        <v>395</v>
      </c>
      <c r="L207" s="382">
        <v>318</v>
      </c>
      <c r="M207" s="382">
        <v>180</v>
      </c>
      <c r="N207" s="382">
        <v>241</v>
      </c>
      <c r="O207" s="382">
        <v>410</v>
      </c>
      <c r="P207" s="382">
        <v>402</v>
      </c>
      <c r="Q207" s="382">
        <v>431</v>
      </c>
      <c r="R207" s="382">
        <v>504</v>
      </c>
      <c r="S207" s="382">
        <v>223</v>
      </c>
      <c r="T207" s="382">
        <v>285</v>
      </c>
      <c r="U207" s="480">
        <v>462</v>
      </c>
      <c r="V207" s="480">
        <v>641</v>
      </c>
      <c r="W207" s="164"/>
      <c r="X207" s="164">
        <f t="shared" si="33"/>
        <v>2.0354375714467167E-2</v>
      </c>
      <c r="Z207" s="26">
        <f t="shared" si="34"/>
        <v>7.4609615016989483E-2</v>
      </c>
    </row>
    <row r="208" spans="1:26" ht="12" customHeight="1" x14ac:dyDescent="0.2">
      <c r="A208" s="88" t="s">
        <v>13</v>
      </c>
      <c r="B208" s="382">
        <v>2185</v>
      </c>
      <c r="C208" s="382">
        <v>2346</v>
      </c>
      <c r="D208" s="382">
        <v>1627</v>
      </c>
      <c r="E208" s="382">
        <v>2096</v>
      </c>
      <c r="F208" s="382">
        <v>2423</v>
      </c>
      <c r="G208" s="382">
        <v>1987</v>
      </c>
      <c r="H208" s="382">
        <v>3422</v>
      </c>
      <c r="I208" s="382">
        <v>2990</v>
      </c>
      <c r="J208" s="382">
        <v>2924</v>
      </c>
      <c r="K208" s="382">
        <v>1966</v>
      </c>
      <c r="L208" s="382">
        <v>2543</v>
      </c>
      <c r="M208" s="382">
        <v>3528</v>
      </c>
      <c r="N208" s="382">
        <v>1971</v>
      </c>
      <c r="O208" s="382">
        <v>3530</v>
      </c>
      <c r="P208" s="382">
        <v>2724</v>
      </c>
      <c r="Q208" s="382">
        <v>1537</v>
      </c>
      <c r="R208" s="382">
        <v>2226</v>
      </c>
      <c r="S208" s="382">
        <v>2342</v>
      </c>
      <c r="T208" s="382">
        <v>2023</v>
      </c>
      <c r="U208" s="382">
        <v>2264</v>
      </c>
      <c r="V208" s="382">
        <v>3635</v>
      </c>
      <c r="W208" s="164"/>
      <c r="X208" s="164">
        <f t="shared" si="33"/>
        <v>0.11542613997205639</v>
      </c>
      <c r="Z208" s="26">
        <f t="shared" si="34"/>
        <v>2.5776271621547941E-2</v>
      </c>
    </row>
    <row r="209" spans="1:26" ht="12" customHeight="1" x14ac:dyDescent="0.2">
      <c r="A209" s="88" t="s">
        <v>14</v>
      </c>
      <c r="B209" s="382">
        <v>4626</v>
      </c>
      <c r="C209" s="382">
        <v>4953</v>
      </c>
      <c r="D209" s="382">
        <v>5930</v>
      </c>
      <c r="E209" s="382">
        <v>5582</v>
      </c>
      <c r="F209" s="382">
        <v>6777</v>
      </c>
      <c r="G209" s="382">
        <v>6270</v>
      </c>
      <c r="H209" s="382">
        <v>5683</v>
      </c>
      <c r="I209" s="382">
        <v>5485</v>
      </c>
      <c r="J209" s="382">
        <v>5340</v>
      </c>
      <c r="K209" s="382">
        <v>6239</v>
      </c>
      <c r="L209" s="382">
        <v>5773</v>
      </c>
      <c r="M209" s="382">
        <v>6417</v>
      </c>
      <c r="N209" s="382">
        <v>5210</v>
      </c>
      <c r="O209" s="382">
        <v>5087</v>
      </c>
      <c r="P209" s="382">
        <v>5148</v>
      </c>
      <c r="Q209" s="382">
        <v>4449</v>
      </c>
      <c r="R209" s="382">
        <v>4829</v>
      </c>
      <c r="S209" s="382">
        <v>4996</v>
      </c>
      <c r="T209" s="382">
        <v>5484</v>
      </c>
      <c r="U209" s="382">
        <v>4919</v>
      </c>
      <c r="V209" s="382">
        <v>5332</v>
      </c>
      <c r="W209" s="164"/>
      <c r="X209" s="164">
        <f t="shared" si="33"/>
        <v>0.16931284135653499</v>
      </c>
      <c r="Z209" s="26">
        <f t="shared" si="34"/>
        <v>7.1269687400843384E-3</v>
      </c>
    </row>
    <row r="210" spans="1:26" ht="12" customHeight="1" x14ac:dyDescent="0.2">
      <c r="A210" s="88" t="s">
        <v>15</v>
      </c>
      <c r="B210" s="382">
        <v>2719</v>
      </c>
      <c r="C210" s="382">
        <v>3632</v>
      </c>
      <c r="D210" s="382">
        <v>3629</v>
      </c>
      <c r="E210" s="382">
        <v>3562</v>
      </c>
      <c r="F210" s="382">
        <v>3840</v>
      </c>
      <c r="G210" s="382">
        <v>3249</v>
      </c>
      <c r="H210" s="382">
        <v>3615</v>
      </c>
      <c r="I210" s="382">
        <v>3577</v>
      </c>
      <c r="J210" s="382">
        <v>3544</v>
      </c>
      <c r="K210" s="382">
        <v>3901</v>
      </c>
      <c r="L210" s="382">
        <v>3801</v>
      </c>
      <c r="M210" s="382">
        <v>4025</v>
      </c>
      <c r="N210" s="382">
        <v>3398</v>
      </c>
      <c r="O210" s="382">
        <v>3153</v>
      </c>
      <c r="P210" s="382">
        <v>3640</v>
      </c>
      <c r="Q210" s="382">
        <v>3101</v>
      </c>
      <c r="R210" s="382">
        <v>3181</v>
      </c>
      <c r="S210" s="382">
        <v>2822</v>
      </c>
      <c r="T210" s="382">
        <v>3579</v>
      </c>
      <c r="U210" s="382">
        <v>4225</v>
      </c>
      <c r="V210" s="382">
        <v>4395</v>
      </c>
      <c r="W210" s="164"/>
      <c r="X210" s="164">
        <f t="shared" si="33"/>
        <v>0.13955925314365553</v>
      </c>
      <c r="Z210" s="26">
        <f t="shared" si="34"/>
        <v>2.4300733208530767E-2</v>
      </c>
    </row>
    <row r="211" spans="1:26" ht="12" customHeight="1" x14ac:dyDescent="0.2">
      <c r="A211" s="88" t="s">
        <v>16</v>
      </c>
      <c r="B211" s="382">
        <v>0</v>
      </c>
      <c r="C211" s="382">
        <v>0</v>
      </c>
      <c r="D211" s="382">
        <v>0</v>
      </c>
      <c r="E211" s="382">
        <v>0</v>
      </c>
      <c r="F211" s="382">
        <v>0</v>
      </c>
      <c r="G211" s="382">
        <v>0</v>
      </c>
      <c r="H211" s="382">
        <v>0</v>
      </c>
      <c r="I211" s="382">
        <v>0</v>
      </c>
      <c r="J211" s="382">
        <v>0</v>
      </c>
      <c r="K211" s="382">
        <v>0</v>
      </c>
      <c r="L211" s="382">
        <v>0</v>
      </c>
      <c r="M211" s="382">
        <v>0</v>
      </c>
      <c r="N211" s="382">
        <v>0</v>
      </c>
      <c r="O211" s="382">
        <v>0</v>
      </c>
      <c r="P211" s="382">
        <v>0</v>
      </c>
      <c r="Q211" s="382">
        <v>0</v>
      </c>
      <c r="R211" s="382">
        <v>0</v>
      </c>
      <c r="S211" s="382">
        <v>0</v>
      </c>
      <c r="T211" s="382">
        <v>0</v>
      </c>
      <c r="U211" s="382">
        <v>0</v>
      </c>
      <c r="V211" s="382">
        <v>0</v>
      </c>
      <c r="W211" s="164"/>
      <c r="X211" s="164">
        <f t="shared" si="33"/>
        <v>0</v>
      </c>
      <c r="Z211" s="26" t="e">
        <f t="shared" si="34"/>
        <v>#DIV/0!</v>
      </c>
    </row>
    <row r="212" spans="1:26" ht="12" customHeight="1" x14ac:dyDescent="0.2">
      <c r="A212" s="88" t="s">
        <v>17</v>
      </c>
      <c r="B212" s="382">
        <v>387</v>
      </c>
      <c r="C212" s="382">
        <v>282</v>
      </c>
      <c r="D212" s="382">
        <v>217</v>
      </c>
      <c r="E212" s="382">
        <v>247</v>
      </c>
      <c r="F212" s="382">
        <v>284</v>
      </c>
      <c r="G212" s="382">
        <v>253</v>
      </c>
      <c r="H212" s="382">
        <v>160</v>
      </c>
      <c r="I212" s="382">
        <v>254</v>
      </c>
      <c r="J212" s="382">
        <v>371</v>
      </c>
      <c r="K212" s="382">
        <v>237</v>
      </c>
      <c r="L212" s="382">
        <v>242</v>
      </c>
      <c r="M212" s="382">
        <v>244</v>
      </c>
      <c r="N212" s="382">
        <v>212</v>
      </c>
      <c r="O212" s="382">
        <v>195</v>
      </c>
      <c r="P212" s="382">
        <v>267</v>
      </c>
      <c r="Q212" s="382">
        <v>286</v>
      </c>
      <c r="R212" s="382">
        <v>232</v>
      </c>
      <c r="S212" s="382">
        <v>235</v>
      </c>
      <c r="T212" s="382">
        <v>267</v>
      </c>
      <c r="U212" s="382">
        <v>297</v>
      </c>
      <c r="V212" s="382">
        <v>303</v>
      </c>
      <c r="W212" s="164"/>
      <c r="X212" s="164">
        <f t="shared" si="33"/>
        <v>9.621491172361234E-3</v>
      </c>
      <c r="Z212" s="26">
        <f t="shared" si="34"/>
        <v>-1.2160056018111098E-2</v>
      </c>
    </row>
    <row r="213" spans="1:26" ht="12" customHeight="1" x14ac:dyDescent="0.2">
      <c r="A213" s="88" t="s">
        <v>18</v>
      </c>
      <c r="B213" s="382">
        <v>36</v>
      </c>
      <c r="C213" s="382">
        <v>29</v>
      </c>
      <c r="D213" s="382">
        <v>27</v>
      </c>
      <c r="E213" s="382">
        <v>34</v>
      </c>
      <c r="F213" s="382">
        <v>39</v>
      </c>
      <c r="G213" s="382">
        <v>32</v>
      </c>
      <c r="H213" s="382">
        <v>28</v>
      </c>
      <c r="I213" s="382">
        <v>25</v>
      </c>
      <c r="J213" s="382">
        <v>36</v>
      </c>
      <c r="K213" s="382">
        <v>36</v>
      </c>
      <c r="L213" s="382">
        <v>29</v>
      </c>
      <c r="M213" s="382">
        <v>28</v>
      </c>
      <c r="N213" s="382">
        <v>30</v>
      </c>
      <c r="O213" s="382">
        <v>28</v>
      </c>
      <c r="P213" s="382">
        <v>36</v>
      </c>
      <c r="Q213" s="382">
        <v>39</v>
      </c>
      <c r="R213" s="382">
        <v>34</v>
      </c>
      <c r="S213" s="382">
        <v>36</v>
      </c>
      <c r="T213" s="382">
        <v>35</v>
      </c>
      <c r="U213" s="382">
        <v>36</v>
      </c>
      <c r="V213" s="382">
        <v>46</v>
      </c>
      <c r="W213" s="164"/>
      <c r="X213" s="164">
        <f t="shared" si="33"/>
        <v>1.4606884288073162E-3</v>
      </c>
      <c r="Z213" s="26">
        <f t="shared" si="34"/>
        <v>1.2331536955650257E-2</v>
      </c>
    </row>
    <row r="214" spans="1:26" ht="12" customHeight="1" x14ac:dyDescent="0.2">
      <c r="A214" s="88" t="s">
        <v>19</v>
      </c>
      <c r="B214" s="382">
        <v>6</v>
      </c>
      <c r="C214" s="382">
        <v>7</v>
      </c>
      <c r="D214" s="382">
        <v>6</v>
      </c>
      <c r="E214" s="382">
        <v>6</v>
      </c>
      <c r="F214" s="382">
        <v>7</v>
      </c>
      <c r="G214" s="382">
        <v>8</v>
      </c>
      <c r="H214" s="382">
        <v>5</v>
      </c>
      <c r="I214" s="382">
        <v>7</v>
      </c>
      <c r="J214" s="382">
        <v>10</v>
      </c>
      <c r="K214" s="382">
        <v>7</v>
      </c>
      <c r="L214" s="382">
        <v>11</v>
      </c>
      <c r="M214" s="382">
        <v>10</v>
      </c>
      <c r="N214" s="382">
        <v>9</v>
      </c>
      <c r="O214" s="382">
        <v>7</v>
      </c>
      <c r="P214" s="382">
        <v>9</v>
      </c>
      <c r="Q214" s="382">
        <v>8</v>
      </c>
      <c r="R214" s="382">
        <v>10</v>
      </c>
      <c r="S214" s="382">
        <v>10</v>
      </c>
      <c r="T214" s="382">
        <v>11</v>
      </c>
      <c r="U214" s="382">
        <v>9</v>
      </c>
      <c r="V214" s="382">
        <v>9</v>
      </c>
      <c r="W214" s="164"/>
      <c r="X214" s="164">
        <f t="shared" si="33"/>
        <v>2.8578686650577924E-4</v>
      </c>
      <c r="Z214" s="26">
        <f t="shared" si="34"/>
        <v>2.048015364945277E-2</v>
      </c>
    </row>
    <row r="215" spans="1:26" ht="12" customHeight="1" thickBot="1" x14ac:dyDescent="0.25">
      <c r="A215" s="88" t="s">
        <v>20</v>
      </c>
      <c r="B215" s="382">
        <v>15</v>
      </c>
      <c r="C215" s="382">
        <v>17</v>
      </c>
      <c r="D215" s="382">
        <v>14</v>
      </c>
      <c r="E215" s="382">
        <v>14</v>
      </c>
      <c r="F215" s="382">
        <v>14</v>
      </c>
      <c r="G215" s="382">
        <v>14</v>
      </c>
      <c r="H215" s="382">
        <v>18</v>
      </c>
      <c r="I215" s="382">
        <v>19</v>
      </c>
      <c r="J215" s="382">
        <v>13</v>
      </c>
      <c r="K215" s="382">
        <v>16</v>
      </c>
      <c r="L215" s="382">
        <v>15</v>
      </c>
      <c r="M215" s="382">
        <v>16</v>
      </c>
      <c r="N215" s="382">
        <v>17</v>
      </c>
      <c r="O215" s="382">
        <v>15</v>
      </c>
      <c r="P215" s="382">
        <v>18</v>
      </c>
      <c r="Q215" s="382">
        <v>17</v>
      </c>
      <c r="R215" s="382">
        <v>16</v>
      </c>
      <c r="S215" s="382">
        <v>18</v>
      </c>
      <c r="T215" s="382">
        <v>18</v>
      </c>
      <c r="U215" s="382">
        <v>20</v>
      </c>
      <c r="V215" s="382">
        <v>16</v>
      </c>
      <c r="W215" s="164"/>
      <c r="X215" s="164">
        <f t="shared" si="33"/>
        <v>5.0806554045471867E-4</v>
      </c>
      <c r="Z215" s="26">
        <f t="shared" si="34"/>
        <v>3.2321381876456723E-3</v>
      </c>
    </row>
    <row r="216" spans="1:26" ht="12" customHeight="1" thickTop="1" x14ac:dyDescent="0.2">
      <c r="A216" s="17" t="s">
        <v>21</v>
      </c>
      <c r="B216" s="382">
        <v>0</v>
      </c>
      <c r="C216" s="382">
        <v>0</v>
      </c>
      <c r="D216" s="382">
        <v>0</v>
      </c>
      <c r="E216" s="382">
        <v>0</v>
      </c>
      <c r="F216" s="382">
        <v>0</v>
      </c>
      <c r="G216" s="382">
        <v>0</v>
      </c>
      <c r="H216" s="382">
        <v>0</v>
      </c>
      <c r="I216" s="382">
        <v>0</v>
      </c>
      <c r="J216" s="382">
        <v>0</v>
      </c>
      <c r="K216" s="382">
        <v>0</v>
      </c>
      <c r="L216" s="382">
        <v>0</v>
      </c>
      <c r="M216" s="382">
        <v>0</v>
      </c>
      <c r="N216" s="382">
        <v>0</v>
      </c>
      <c r="O216" s="382">
        <v>0</v>
      </c>
      <c r="P216" s="382">
        <v>0</v>
      </c>
      <c r="Q216" s="382">
        <v>0</v>
      </c>
      <c r="R216" s="382">
        <v>0</v>
      </c>
      <c r="S216" s="382">
        <v>0</v>
      </c>
      <c r="T216" s="382">
        <v>0</v>
      </c>
      <c r="U216" s="382">
        <v>0</v>
      </c>
      <c r="V216" s="382">
        <v>0</v>
      </c>
      <c r="W216" s="164"/>
      <c r="X216" s="164">
        <f t="shared" si="33"/>
        <v>0</v>
      </c>
      <c r="Z216" s="26" t="e">
        <f t="shared" si="34"/>
        <v>#DIV/0!</v>
      </c>
    </row>
    <row r="217" spans="1:26" ht="12" customHeight="1" x14ac:dyDescent="0.2">
      <c r="A217" s="88" t="s">
        <v>22</v>
      </c>
      <c r="B217" s="382">
        <v>7</v>
      </c>
      <c r="C217" s="382">
        <v>9</v>
      </c>
      <c r="D217" s="382">
        <v>10</v>
      </c>
      <c r="E217" s="382">
        <v>8</v>
      </c>
      <c r="F217" s="382">
        <v>9</v>
      </c>
      <c r="G217" s="382">
        <v>8</v>
      </c>
      <c r="H217" s="382">
        <v>7</v>
      </c>
      <c r="I217" s="382">
        <v>8</v>
      </c>
      <c r="J217" s="382">
        <v>10</v>
      </c>
      <c r="K217" s="382">
        <v>8</v>
      </c>
      <c r="L217" s="382">
        <v>12</v>
      </c>
      <c r="M217" s="382">
        <v>10</v>
      </c>
      <c r="N217" s="382">
        <v>9</v>
      </c>
      <c r="O217" s="382">
        <v>6</v>
      </c>
      <c r="P217" s="382">
        <v>8</v>
      </c>
      <c r="Q217" s="382">
        <v>8</v>
      </c>
      <c r="R217" s="382">
        <v>9</v>
      </c>
      <c r="S217" s="382">
        <v>9</v>
      </c>
      <c r="T217" s="382">
        <v>9</v>
      </c>
      <c r="U217" s="382">
        <v>8</v>
      </c>
      <c r="V217" s="382">
        <v>9</v>
      </c>
      <c r="W217" s="164"/>
      <c r="X217" s="164">
        <f t="shared" si="33"/>
        <v>2.8578686650577924E-4</v>
      </c>
      <c r="Z217" s="26">
        <f t="shared" si="34"/>
        <v>1.2645001815166479E-2</v>
      </c>
    </row>
    <row r="218" spans="1:26" ht="12" customHeight="1" x14ac:dyDescent="0.2">
      <c r="A218" s="88" t="s">
        <v>23</v>
      </c>
      <c r="B218" s="382">
        <v>2709</v>
      </c>
      <c r="C218" s="382">
        <v>2704</v>
      </c>
      <c r="D218" s="382">
        <v>2996</v>
      </c>
      <c r="E218" s="382">
        <v>3156</v>
      </c>
      <c r="F218" s="382">
        <v>3070</v>
      </c>
      <c r="G218" s="382">
        <v>3187</v>
      </c>
      <c r="H218" s="382">
        <v>2942</v>
      </c>
      <c r="I218" s="382">
        <v>3104</v>
      </c>
      <c r="J218" s="382">
        <v>3195</v>
      </c>
      <c r="K218" s="382">
        <v>3499</v>
      </c>
      <c r="L218" s="382">
        <v>3597</v>
      </c>
      <c r="M218" s="382">
        <v>3479</v>
      </c>
      <c r="N218" s="382">
        <v>3459</v>
      </c>
      <c r="O218" s="382">
        <v>2856</v>
      </c>
      <c r="P218" s="382">
        <v>3161</v>
      </c>
      <c r="Q218" s="382">
        <v>3154</v>
      </c>
      <c r="R218" s="382">
        <v>3082</v>
      </c>
      <c r="S218" s="382">
        <v>3190</v>
      </c>
      <c r="T218" s="382">
        <v>3298</v>
      </c>
      <c r="U218" s="382">
        <v>3517</v>
      </c>
      <c r="V218" s="382">
        <v>3302</v>
      </c>
      <c r="W218" s="164"/>
      <c r="X218" s="164">
        <f t="shared" si="33"/>
        <v>0.10485202591134256</v>
      </c>
      <c r="Z218" s="26">
        <f t="shared" si="34"/>
        <v>9.9465807619771862E-3</v>
      </c>
    </row>
    <row r="219" spans="1:26" ht="12" customHeight="1" x14ac:dyDescent="0.2">
      <c r="A219" s="88" t="s">
        <v>24</v>
      </c>
      <c r="B219" s="382">
        <v>122</v>
      </c>
      <c r="C219" s="382">
        <v>123</v>
      </c>
      <c r="D219" s="382">
        <v>130</v>
      </c>
      <c r="E219" s="382">
        <v>128</v>
      </c>
      <c r="F219" s="382">
        <v>149</v>
      </c>
      <c r="G219" s="382">
        <v>162</v>
      </c>
      <c r="H219" s="382">
        <v>166</v>
      </c>
      <c r="I219" s="382">
        <v>169</v>
      </c>
      <c r="J219" s="382">
        <v>199</v>
      </c>
      <c r="K219" s="382">
        <v>185</v>
      </c>
      <c r="L219" s="382">
        <v>181</v>
      </c>
      <c r="M219" s="382">
        <v>200</v>
      </c>
      <c r="N219" s="382">
        <v>196</v>
      </c>
      <c r="O219" s="382">
        <v>144</v>
      </c>
      <c r="P219" s="382">
        <v>179</v>
      </c>
      <c r="Q219" s="382">
        <v>189</v>
      </c>
      <c r="R219" s="382">
        <v>176</v>
      </c>
      <c r="S219" s="382">
        <v>202</v>
      </c>
      <c r="T219" s="382">
        <v>185</v>
      </c>
      <c r="U219" s="382">
        <v>204</v>
      </c>
      <c r="V219" s="382">
        <v>251</v>
      </c>
      <c r="W219" s="164"/>
      <c r="X219" s="164">
        <f t="shared" si="33"/>
        <v>7.9702781658833998E-3</v>
      </c>
      <c r="Z219" s="26">
        <f t="shared" si="34"/>
        <v>3.6730068232823987E-2</v>
      </c>
    </row>
    <row r="220" spans="1:26" ht="12" customHeight="1" x14ac:dyDescent="0.2">
      <c r="A220" s="88" t="s">
        <v>25</v>
      </c>
      <c r="B220" s="382">
        <v>787</v>
      </c>
      <c r="C220" s="382">
        <v>778</v>
      </c>
      <c r="D220" s="382">
        <v>399</v>
      </c>
      <c r="E220" s="382">
        <v>734</v>
      </c>
      <c r="F220" s="382">
        <v>916</v>
      </c>
      <c r="G220" s="382">
        <v>717</v>
      </c>
      <c r="H220" s="382">
        <v>1269</v>
      </c>
      <c r="I220" s="382">
        <v>1127</v>
      </c>
      <c r="J220" s="382">
        <v>1116</v>
      </c>
      <c r="K220" s="382">
        <v>626</v>
      </c>
      <c r="L220" s="382">
        <v>974</v>
      </c>
      <c r="M220" s="382">
        <v>1207</v>
      </c>
      <c r="N220" s="382">
        <v>671</v>
      </c>
      <c r="O220" s="382">
        <v>1352</v>
      </c>
      <c r="P220" s="382">
        <v>849</v>
      </c>
      <c r="Q220" s="382">
        <v>407</v>
      </c>
      <c r="R220" s="382">
        <v>946</v>
      </c>
      <c r="S220" s="382">
        <v>868</v>
      </c>
      <c r="T220" s="382">
        <v>585</v>
      </c>
      <c r="U220" s="382">
        <v>712</v>
      </c>
      <c r="V220" s="382">
        <v>1388</v>
      </c>
      <c r="W220" s="164"/>
      <c r="X220" s="164">
        <f t="shared" si="33"/>
        <v>4.4074685634446845E-2</v>
      </c>
      <c r="Z220" s="26">
        <f t="shared" si="34"/>
        <v>2.8775792755827201E-2</v>
      </c>
    </row>
    <row r="221" spans="1:26" ht="12" customHeight="1" x14ac:dyDescent="0.2">
      <c r="A221" s="88" t="s">
        <v>26</v>
      </c>
      <c r="B221" s="382">
        <v>981</v>
      </c>
      <c r="C221" s="382">
        <v>1254</v>
      </c>
      <c r="D221" s="382">
        <v>1006</v>
      </c>
      <c r="E221" s="382">
        <v>1098</v>
      </c>
      <c r="F221" s="382">
        <v>1122</v>
      </c>
      <c r="G221" s="382">
        <v>1435</v>
      </c>
      <c r="H221" s="382">
        <v>1355</v>
      </c>
      <c r="I221" s="382">
        <v>1506</v>
      </c>
      <c r="J221" s="382">
        <v>1623</v>
      </c>
      <c r="K221" s="382">
        <v>1573</v>
      </c>
      <c r="L221" s="382">
        <v>1271</v>
      </c>
      <c r="M221" s="382">
        <v>1283</v>
      </c>
      <c r="N221" s="382">
        <v>1380</v>
      </c>
      <c r="O221" s="382">
        <v>1140</v>
      </c>
      <c r="P221" s="382">
        <v>1420</v>
      </c>
      <c r="Q221" s="382">
        <v>1737</v>
      </c>
      <c r="R221" s="382">
        <v>1578</v>
      </c>
      <c r="S221" s="382">
        <v>1373</v>
      </c>
      <c r="T221" s="382">
        <v>1479</v>
      </c>
      <c r="U221" s="382">
        <v>1336</v>
      </c>
      <c r="V221" s="382">
        <v>1679</v>
      </c>
      <c r="W221" s="164"/>
      <c r="X221" s="164">
        <f t="shared" si="33"/>
        <v>5.3315127651467037E-2</v>
      </c>
      <c r="Z221" s="26">
        <f t="shared" si="34"/>
        <v>2.7233287902488579E-2</v>
      </c>
    </row>
    <row r="222" spans="1:26" ht="12" customHeight="1" x14ac:dyDescent="0.2">
      <c r="A222" s="88" t="s">
        <v>27</v>
      </c>
      <c r="B222" s="382">
        <v>254</v>
      </c>
      <c r="C222" s="382">
        <v>310</v>
      </c>
      <c r="D222" s="382">
        <v>294</v>
      </c>
      <c r="E222" s="382">
        <v>261</v>
      </c>
      <c r="F222" s="382">
        <v>292</v>
      </c>
      <c r="G222" s="382">
        <v>280</v>
      </c>
      <c r="H222" s="382">
        <v>316</v>
      </c>
      <c r="I222" s="382">
        <v>266</v>
      </c>
      <c r="J222" s="382">
        <v>297</v>
      </c>
      <c r="K222" s="382">
        <v>322</v>
      </c>
      <c r="L222" s="382">
        <v>330</v>
      </c>
      <c r="M222" s="382">
        <v>326</v>
      </c>
      <c r="N222" s="382">
        <v>285</v>
      </c>
      <c r="O222" s="382">
        <v>254</v>
      </c>
      <c r="P222" s="382">
        <v>352</v>
      </c>
      <c r="Q222" s="382">
        <v>298</v>
      </c>
      <c r="R222" s="382">
        <v>309</v>
      </c>
      <c r="S222" s="382">
        <v>281</v>
      </c>
      <c r="T222" s="382">
        <v>345</v>
      </c>
      <c r="U222" s="382">
        <v>405</v>
      </c>
      <c r="V222" s="382">
        <v>388</v>
      </c>
      <c r="W222" s="164"/>
      <c r="X222" s="164">
        <f t="shared" si="33"/>
        <v>1.2320589356026928E-2</v>
      </c>
      <c r="Z222" s="26">
        <f t="shared" si="34"/>
        <v>2.140951785691092E-2</v>
      </c>
    </row>
    <row r="223" spans="1:26" ht="12" customHeight="1" x14ac:dyDescent="0.2">
      <c r="A223" s="88" t="s">
        <v>28</v>
      </c>
      <c r="B223" s="382">
        <v>162</v>
      </c>
      <c r="C223" s="382">
        <v>121</v>
      </c>
      <c r="D223" s="382">
        <v>167</v>
      </c>
      <c r="E223" s="382">
        <v>298</v>
      </c>
      <c r="F223" s="382">
        <v>374</v>
      </c>
      <c r="G223" s="382">
        <v>420</v>
      </c>
      <c r="H223" s="382">
        <v>363</v>
      </c>
      <c r="I223" s="382">
        <v>349</v>
      </c>
      <c r="J223" s="382">
        <v>367</v>
      </c>
      <c r="K223" s="382">
        <v>385</v>
      </c>
      <c r="L223" s="382">
        <v>397</v>
      </c>
      <c r="M223" s="382">
        <v>424</v>
      </c>
      <c r="N223" s="382">
        <v>453</v>
      </c>
      <c r="O223" s="382">
        <v>299</v>
      </c>
      <c r="P223" s="382">
        <v>353</v>
      </c>
      <c r="Q223" s="382">
        <v>399</v>
      </c>
      <c r="R223" s="382">
        <v>378</v>
      </c>
      <c r="S223" s="382">
        <v>383</v>
      </c>
      <c r="T223" s="382">
        <v>347</v>
      </c>
      <c r="U223" s="382">
        <v>376</v>
      </c>
      <c r="V223" s="382">
        <v>452</v>
      </c>
      <c r="W223" s="164"/>
      <c r="X223" s="164">
        <f t="shared" si="33"/>
        <v>1.4352851517845803E-2</v>
      </c>
      <c r="Z223" s="26">
        <f t="shared" si="34"/>
        <v>5.2643155687282395E-2</v>
      </c>
    </row>
    <row r="224" spans="1:26" ht="12" customHeight="1" x14ac:dyDescent="0.2">
      <c r="A224" s="88" t="s">
        <v>29</v>
      </c>
      <c r="B224" s="382">
        <v>934</v>
      </c>
      <c r="C224" s="382">
        <v>1135</v>
      </c>
      <c r="D224" s="382">
        <v>1299</v>
      </c>
      <c r="E224" s="382">
        <v>1159</v>
      </c>
      <c r="F224" s="382">
        <v>1014</v>
      </c>
      <c r="G224" s="382">
        <v>1111</v>
      </c>
      <c r="H224" s="382">
        <v>1020</v>
      </c>
      <c r="I224" s="382">
        <v>1053</v>
      </c>
      <c r="J224" s="382">
        <v>1294</v>
      </c>
      <c r="K224" s="382">
        <v>1099</v>
      </c>
      <c r="L224" s="382">
        <v>1261</v>
      </c>
      <c r="M224" s="382">
        <v>1135</v>
      </c>
      <c r="N224" s="382">
        <v>927</v>
      </c>
      <c r="O224" s="382">
        <v>825</v>
      </c>
      <c r="P224" s="382">
        <v>1296</v>
      </c>
      <c r="Q224" s="382">
        <v>1185</v>
      </c>
      <c r="R224" s="382">
        <v>988</v>
      </c>
      <c r="S224" s="382">
        <v>1219</v>
      </c>
      <c r="T224" s="382">
        <v>1471</v>
      </c>
      <c r="U224" s="382">
        <v>1091</v>
      </c>
      <c r="V224" s="382">
        <v>1111</v>
      </c>
      <c r="W224" s="164"/>
      <c r="X224" s="164">
        <f t="shared" si="33"/>
        <v>3.5278800965324528E-2</v>
      </c>
      <c r="Z224" s="26">
        <f t="shared" si="34"/>
        <v>8.7147215713927473E-3</v>
      </c>
    </row>
    <row r="225" spans="1:26" ht="12" customHeight="1" x14ac:dyDescent="0.2">
      <c r="A225" s="88" t="s">
        <v>30</v>
      </c>
      <c r="B225" s="382">
        <v>6234</v>
      </c>
      <c r="C225" s="382">
        <v>5437</v>
      </c>
      <c r="D225" s="382">
        <v>6391</v>
      </c>
      <c r="E225" s="382">
        <v>6419</v>
      </c>
      <c r="F225" s="382">
        <v>5082</v>
      </c>
      <c r="G225" s="382">
        <v>5856</v>
      </c>
      <c r="H225" s="382">
        <v>4449</v>
      </c>
      <c r="I225" s="382">
        <v>5938</v>
      </c>
      <c r="J225" s="382">
        <v>6449</v>
      </c>
      <c r="K225" s="382">
        <v>6164</v>
      </c>
      <c r="L225" s="382">
        <v>6757</v>
      </c>
      <c r="M225" s="382">
        <v>6798</v>
      </c>
      <c r="N225" s="382">
        <v>5706</v>
      </c>
      <c r="O225" s="382">
        <v>4604</v>
      </c>
      <c r="P225" s="382">
        <v>5170</v>
      </c>
      <c r="Q225" s="382">
        <v>6260</v>
      </c>
      <c r="R225" s="382">
        <v>5307</v>
      </c>
      <c r="S225" s="382">
        <v>5689</v>
      </c>
      <c r="T225" s="382">
        <v>5939</v>
      </c>
      <c r="U225" s="382">
        <v>5662</v>
      </c>
      <c r="V225" s="382">
        <v>5709</v>
      </c>
      <c r="W225" s="164"/>
      <c r="X225" s="164">
        <f t="shared" si="33"/>
        <v>0.1812841356534993</v>
      </c>
      <c r="Z225" s="26">
        <f t="shared" si="34"/>
        <v>-4.3890550396811223E-3</v>
      </c>
    </row>
    <row r="226" spans="1:26" ht="12" customHeight="1" x14ac:dyDescent="0.2">
      <c r="A226" s="88" t="s">
        <v>31</v>
      </c>
      <c r="B226" s="382">
        <v>448</v>
      </c>
      <c r="C226" s="382">
        <v>398</v>
      </c>
      <c r="D226" s="382">
        <v>467</v>
      </c>
      <c r="E226" s="382">
        <v>370</v>
      </c>
      <c r="F226" s="382">
        <v>438</v>
      </c>
      <c r="G226" s="382">
        <v>416</v>
      </c>
      <c r="H226" s="382">
        <v>292</v>
      </c>
      <c r="I226" s="382">
        <v>358</v>
      </c>
      <c r="J226" s="382">
        <v>440</v>
      </c>
      <c r="K226" s="382">
        <v>459</v>
      </c>
      <c r="L226" s="382">
        <v>437</v>
      </c>
      <c r="M226" s="382">
        <v>349</v>
      </c>
      <c r="N226" s="382">
        <v>412</v>
      </c>
      <c r="O226" s="382">
        <v>277</v>
      </c>
      <c r="P226" s="382">
        <v>416</v>
      </c>
      <c r="Q226" s="382">
        <v>423</v>
      </c>
      <c r="R226" s="382">
        <v>395</v>
      </c>
      <c r="S226" s="382">
        <v>438</v>
      </c>
      <c r="T226" s="382">
        <v>444</v>
      </c>
      <c r="U226" s="382">
        <v>452</v>
      </c>
      <c r="V226" s="382">
        <v>310</v>
      </c>
      <c r="W226" s="164"/>
      <c r="X226" s="164">
        <f t="shared" si="33"/>
        <v>9.8437698463101735E-3</v>
      </c>
      <c r="Z226" s="26">
        <f t="shared" si="34"/>
        <v>-1.8242598777557961E-2</v>
      </c>
    </row>
    <row r="227" spans="1:26" ht="12" customHeight="1" x14ac:dyDescent="0.2">
      <c r="A227" s="88" t="s">
        <v>32</v>
      </c>
      <c r="B227" s="383">
        <v>1990</v>
      </c>
      <c r="C227" s="383">
        <v>1950</v>
      </c>
      <c r="D227" s="383">
        <v>2284</v>
      </c>
      <c r="E227" s="383">
        <v>2919</v>
      </c>
      <c r="F227" s="383">
        <v>2630</v>
      </c>
      <c r="G227" s="383">
        <v>3056</v>
      </c>
      <c r="H227" s="383">
        <v>3480</v>
      </c>
      <c r="I227" s="383">
        <v>3424</v>
      </c>
      <c r="J227" s="383">
        <v>3631</v>
      </c>
      <c r="K227" s="383">
        <v>2982</v>
      </c>
      <c r="L227" s="383">
        <v>2655</v>
      </c>
      <c r="M227" s="383">
        <v>2064</v>
      </c>
      <c r="N227" s="383">
        <v>2896</v>
      </c>
      <c r="O227" s="383">
        <v>3038</v>
      </c>
      <c r="P227" s="383">
        <v>3963</v>
      </c>
      <c r="Q227" s="383">
        <v>3402</v>
      </c>
      <c r="R227" s="383">
        <v>3804</v>
      </c>
      <c r="S227" s="383">
        <v>3083</v>
      </c>
      <c r="T227" s="383">
        <v>2861</v>
      </c>
      <c r="U227" s="383">
        <v>3092</v>
      </c>
      <c r="V227" s="383">
        <v>4454</v>
      </c>
      <c r="W227" s="164"/>
      <c r="X227" s="164"/>
    </row>
    <row r="228" spans="1:26" ht="12" customHeight="1" x14ac:dyDescent="0.2">
      <c r="A228" s="88" t="s">
        <v>33</v>
      </c>
      <c r="B228" s="87">
        <v>361</v>
      </c>
      <c r="C228" s="87">
        <v>361</v>
      </c>
      <c r="D228" s="87">
        <v>371</v>
      </c>
      <c r="E228" s="87">
        <v>384</v>
      </c>
      <c r="F228" s="87">
        <v>388</v>
      </c>
      <c r="G228" s="87">
        <v>403</v>
      </c>
      <c r="H228" s="87">
        <v>410</v>
      </c>
      <c r="I228" s="87">
        <v>448</v>
      </c>
      <c r="J228" s="87">
        <v>483</v>
      </c>
      <c r="K228" s="87">
        <v>520</v>
      </c>
      <c r="L228" s="87">
        <v>547</v>
      </c>
      <c r="M228" s="87">
        <v>566</v>
      </c>
      <c r="N228" s="87">
        <v>600</v>
      </c>
      <c r="O228" s="87">
        <v>609</v>
      </c>
      <c r="P228" s="87">
        <v>613</v>
      </c>
      <c r="Q228" s="87">
        <v>604</v>
      </c>
      <c r="R228" s="87">
        <v>627</v>
      </c>
      <c r="S228" s="87"/>
      <c r="T228" s="86"/>
      <c r="U228" s="173"/>
      <c r="V228" s="173"/>
      <c r="X228" s="164"/>
    </row>
    <row r="229" spans="1:26" ht="12" customHeight="1" x14ac:dyDescent="0.2">
      <c r="A229" s="88" t="s">
        <v>34</v>
      </c>
      <c r="B229" s="384">
        <v>10417</v>
      </c>
      <c r="C229" s="384">
        <v>9470</v>
      </c>
      <c r="D229" s="384">
        <v>10032</v>
      </c>
      <c r="E229" s="384">
        <v>10252</v>
      </c>
      <c r="F229" s="384">
        <v>9600</v>
      </c>
      <c r="G229" s="384">
        <v>10450</v>
      </c>
      <c r="H229" s="384">
        <v>8931</v>
      </c>
      <c r="I229" s="384">
        <v>9439</v>
      </c>
      <c r="J229" s="384">
        <v>9949</v>
      </c>
      <c r="K229" s="384">
        <v>10443</v>
      </c>
      <c r="L229" s="384">
        <v>12194</v>
      </c>
      <c r="M229" s="384">
        <v>10358</v>
      </c>
      <c r="N229" s="384">
        <v>11124</v>
      </c>
      <c r="O229" s="384">
        <v>9070</v>
      </c>
      <c r="P229" s="384">
        <v>9353</v>
      </c>
      <c r="Q229" s="384">
        <v>11667</v>
      </c>
      <c r="R229" s="384">
        <v>10264</v>
      </c>
      <c r="S229" s="384">
        <v>11492</v>
      </c>
      <c r="T229" s="384">
        <v>11956</v>
      </c>
      <c r="U229" s="384">
        <v>10772</v>
      </c>
      <c r="V229" s="384">
        <v>10106</v>
      </c>
      <c r="W229" s="164"/>
      <c r="X229" s="164"/>
    </row>
    <row r="230" spans="1:26" ht="12" customHeight="1" x14ac:dyDescent="0.2">
      <c r="A230" s="385" t="s">
        <v>82</v>
      </c>
      <c r="B230" s="355">
        <v>2562</v>
      </c>
      <c r="C230" s="355">
        <v>2758</v>
      </c>
      <c r="D230" s="355">
        <v>2812</v>
      </c>
      <c r="E230" s="355">
        <v>3076</v>
      </c>
      <c r="F230" s="355">
        <v>3359</v>
      </c>
      <c r="G230" s="355">
        <v>3024</v>
      </c>
      <c r="H230" s="355">
        <v>2472</v>
      </c>
      <c r="I230" s="355">
        <v>2927</v>
      </c>
      <c r="J230" s="355">
        <v>2878</v>
      </c>
      <c r="K230" s="355">
        <v>3440</v>
      </c>
      <c r="L230" s="355">
        <v>3167</v>
      </c>
      <c r="M230" s="355">
        <v>3552</v>
      </c>
      <c r="N230" s="355">
        <v>3028</v>
      </c>
      <c r="O230" s="355">
        <v>2994</v>
      </c>
      <c r="P230" s="355">
        <v>2902</v>
      </c>
      <c r="Q230" s="355">
        <v>2685</v>
      </c>
      <c r="R230" s="355">
        <v>2662</v>
      </c>
      <c r="S230" s="355">
        <v>3031</v>
      </c>
      <c r="T230" s="355">
        <v>3099</v>
      </c>
      <c r="U230" s="355">
        <v>3072</v>
      </c>
      <c r="V230" s="355">
        <v>3101</v>
      </c>
      <c r="X230" s="164"/>
    </row>
    <row r="231" spans="1:26" ht="12" customHeight="1" x14ac:dyDescent="0.2">
      <c r="A231" s="365" t="s">
        <v>35</v>
      </c>
      <c r="B231" s="379">
        <f>SUM(B200:B230)</f>
        <v>39938</v>
      </c>
      <c r="C231" s="379">
        <f t="shared" ref="C231:R231" si="35">SUM(C200:C230)</f>
        <v>40010</v>
      </c>
      <c r="D231" s="379">
        <f t="shared" si="35"/>
        <v>42192</v>
      </c>
      <c r="E231" s="379">
        <f t="shared" si="35"/>
        <v>43911</v>
      </c>
      <c r="F231" s="379">
        <f t="shared" si="35"/>
        <v>44128</v>
      </c>
      <c r="G231" s="379">
        <f t="shared" si="35"/>
        <v>44978</v>
      </c>
      <c r="H231" s="379">
        <f t="shared" si="35"/>
        <v>43170</v>
      </c>
      <c r="I231" s="379">
        <f t="shared" si="35"/>
        <v>44768</v>
      </c>
      <c r="J231" s="379">
        <f t="shared" si="35"/>
        <v>46469</v>
      </c>
      <c r="K231" s="379">
        <f t="shared" si="35"/>
        <v>46678</v>
      </c>
      <c r="L231" s="379">
        <f t="shared" si="35"/>
        <v>48878</v>
      </c>
      <c r="M231" s="379">
        <f t="shared" si="35"/>
        <v>48572</v>
      </c>
      <c r="N231" s="379">
        <f t="shared" si="35"/>
        <v>44738</v>
      </c>
      <c r="O231" s="379">
        <f t="shared" si="35"/>
        <v>42003</v>
      </c>
      <c r="P231" s="379">
        <f t="shared" si="35"/>
        <v>44622</v>
      </c>
      <c r="Q231" s="379">
        <f t="shared" si="35"/>
        <v>44631</v>
      </c>
      <c r="R231" s="379">
        <f t="shared" si="35"/>
        <v>43950</v>
      </c>
      <c r="S231" s="379">
        <f>R231*S232/R232</f>
        <v>44898.53195762066</v>
      </c>
      <c r="T231" s="379">
        <f>S231*T232/S232</f>
        <v>46726.611730489574</v>
      </c>
      <c r="U231" s="379">
        <f>T231*U232/T232</f>
        <v>45806.485007963434</v>
      </c>
      <c r="V231" s="379">
        <f>U231*V232/U232</f>
        <v>49862.346790388481</v>
      </c>
      <c r="X231" s="164"/>
      <c r="Z231" s="25"/>
    </row>
    <row r="232" spans="1:26" s="74" customFormat="1" ht="12" customHeight="1" x14ac:dyDescent="0.2">
      <c r="A232" s="367" t="s">
        <v>97</v>
      </c>
      <c r="B232" s="386">
        <f>SUM(B200:B230)-B228</f>
        <v>39577</v>
      </c>
      <c r="C232" s="386">
        <f t="shared" ref="C232:R232" si="36">SUM(C200:C230)-C228</f>
        <v>39649</v>
      </c>
      <c r="D232" s="386">
        <f t="shared" si="36"/>
        <v>41821</v>
      </c>
      <c r="E232" s="386">
        <f t="shared" si="36"/>
        <v>43527</v>
      </c>
      <c r="F232" s="386">
        <f t="shared" si="36"/>
        <v>43740</v>
      </c>
      <c r="G232" s="386">
        <f t="shared" si="36"/>
        <v>44575</v>
      </c>
      <c r="H232" s="386">
        <f t="shared" si="36"/>
        <v>42760</v>
      </c>
      <c r="I232" s="386">
        <f t="shared" si="36"/>
        <v>44320</v>
      </c>
      <c r="J232" s="386">
        <f t="shared" si="36"/>
        <v>45986</v>
      </c>
      <c r="K232" s="386">
        <f t="shared" si="36"/>
        <v>46158</v>
      </c>
      <c r="L232" s="386">
        <f t="shared" si="36"/>
        <v>48331</v>
      </c>
      <c r="M232" s="386">
        <f t="shared" si="36"/>
        <v>48006</v>
      </c>
      <c r="N232" s="386">
        <f t="shared" si="36"/>
        <v>44138</v>
      </c>
      <c r="O232" s="386">
        <f t="shared" si="36"/>
        <v>41394</v>
      </c>
      <c r="P232" s="386">
        <f t="shared" si="36"/>
        <v>44009</v>
      </c>
      <c r="Q232" s="386">
        <f t="shared" si="36"/>
        <v>44027</v>
      </c>
      <c r="R232" s="386">
        <f t="shared" si="36"/>
        <v>43323</v>
      </c>
      <c r="S232" s="386">
        <f>SUM(S200:S230)-S228</f>
        <v>44258</v>
      </c>
      <c r="T232" s="386">
        <f>SUM(T200:T230)-T228</f>
        <v>46060</v>
      </c>
      <c r="U232" s="386">
        <f>SUM(U200:U230)-U228</f>
        <v>45153</v>
      </c>
      <c r="V232" s="386">
        <f>SUM(V200:V230)-V228</f>
        <v>49151</v>
      </c>
      <c r="X232" s="164"/>
      <c r="Z232" s="75"/>
    </row>
    <row r="233" spans="1:26" s="74" customFormat="1" ht="12" customHeight="1" x14ac:dyDescent="0.2">
      <c r="A233" s="367" t="s">
        <v>185</v>
      </c>
      <c r="B233" s="386">
        <f>B227+B228+B229+B230</f>
        <v>15330</v>
      </c>
      <c r="C233" s="386">
        <f t="shared" ref="C233:R233" si="37">C227+C228+C229+C230</f>
        <v>14539</v>
      </c>
      <c r="D233" s="386">
        <f t="shared" si="37"/>
        <v>15499</v>
      </c>
      <c r="E233" s="386">
        <f t="shared" si="37"/>
        <v>16631</v>
      </c>
      <c r="F233" s="386">
        <f t="shared" si="37"/>
        <v>15977</v>
      </c>
      <c r="G233" s="386">
        <f t="shared" si="37"/>
        <v>16933</v>
      </c>
      <c r="H233" s="386">
        <f t="shared" si="37"/>
        <v>15293</v>
      </c>
      <c r="I233" s="386">
        <f t="shared" si="37"/>
        <v>16238</v>
      </c>
      <c r="J233" s="386">
        <f t="shared" si="37"/>
        <v>16941</v>
      </c>
      <c r="K233" s="386">
        <f t="shared" si="37"/>
        <v>17385</v>
      </c>
      <c r="L233" s="386">
        <f t="shared" si="37"/>
        <v>18563</v>
      </c>
      <c r="M233" s="386">
        <f t="shared" si="37"/>
        <v>16540</v>
      </c>
      <c r="N233" s="386">
        <f t="shared" si="37"/>
        <v>17648</v>
      </c>
      <c r="O233" s="386">
        <f t="shared" si="37"/>
        <v>15711</v>
      </c>
      <c r="P233" s="386">
        <f t="shared" si="37"/>
        <v>16831</v>
      </c>
      <c r="Q233" s="386">
        <f t="shared" si="37"/>
        <v>18358</v>
      </c>
      <c r="R233" s="386">
        <f t="shared" si="37"/>
        <v>17357</v>
      </c>
      <c r="S233" s="386">
        <f>R233*((S227+S229+S230)/(R227+R229+R230))</f>
        <v>18265.830364614463</v>
      </c>
      <c r="T233" s="386">
        <f>S233*((T227+T229+T230)/(S227+S229+S230))</f>
        <v>18587.448416019124</v>
      </c>
      <c r="U233" s="386">
        <f>T233*((U227+U229+U230)/(T227+T229+T230))</f>
        <v>17570.720382546322</v>
      </c>
      <c r="V233" s="386">
        <f>U233*((V227+V229+V230)/(U227+U229+U230))</f>
        <v>18322.891631799161</v>
      </c>
      <c r="Z233" s="75"/>
    </row>
    <row r="234" spans="1:26" ht="12" customHeight="1" x14ac:dyDescent="0.2">
      <c r="A234" s="369" t="s">
        <v>181</v>
      </c>
      <c r="B234" s="387">
        <f>B200+B203+B204+B206+B207+B208+B209+B210+B214+B217+B218+B220+B224+B225+B226</f>
        <v>22390</v>
      </c>
      <c r="C234" s="387">
        <f t="shared" ref="C234:T234" si="38">C200+C203+C204+C206+C207+C208+C209+C210+C214+C217+C218+C220+C224+C225+C226</f>
        <v>23031</v>
      </c>
      <c r="D234" s="387">
        <f t="shared" si="38"/>
        <v>24540</v>
      </c>
      <c r="E234" s="387">
        <f t="shared" si="38"/>
        <v>24915</v>
      </c>
      <c r="F234" s="387">
        <f t="shared" si="38"/>
        <v>25625</v>
      </c>
      <c r="G234" s="387">
        <f t="shared" si="38"/>
        <v>25078</v>
      </c>
      <c r="H234" s="387">
        <f t="shared" si="38"/>
        <v>25051</v>
      </c>
      <c r="I234" s="387">
        <f t="shared" si="38"/>
        <v>25559</v>
      </c>
      <c r="J234" s="387">
        <f t="shared" si="38"/>
        <v>26236</v>
      </c>
      <c r="K234" s="387">
        <f t="shared" si="38"/>
        <v>26157</v>
      </c>
      <c r="L234" s="387">
        <f t="shared" si="38"/>
        <v>27469</v>
      </c>
      <c r="M234" s="387">
        <f t="shared" si="38"/>
        <v>29184</v>
      </c>
      <c r="N234" s="387">
        <f t="shared" si="38"/>
        <v>24113</v>
      </c>
      <c r="O234" s="387">
        <f t="shared" si="38"/>
        <v>23837</v>
      </c>
      <c r="P234" s="387">
        <f t="shared" si="38"/>
        <v>24718</v>
      </c>
      <c r="Q234" s="387">
        <f t="shared" si="38"/>
        <v>22728</v>
      </c>
      <c r="R234" s="387">
        <f t="shared" si="38"/>
        <v>23286</v>
      </c>
      <c r="S234" s="387">
        <f t="shared" si="38"/>
        <v>23695</v>
      </c>
      <c r="T234" s="387">
        <f t="shared" si="38"/>
        <v>25049</v>
      </c>
      <c r="U234" s="387">
        <f>U200+U203+U204+U206+U207+U208+U209+U210+U214+U217+U218+U220+U224+U225+U226</f>
        <v>25033</v>
      </c>
      <c r="V234" s="387">
        <f>V200+V203+V204+V206+V207+V208+V209+V210+V214+V217+V218+V220+V224+V225+V226</f>
        <v>27678</v>
      </c>
    </row>
    <row r="235" spans="1:26" x14ac:dyDescent="0.2">
      <c r="A235" s="19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</row>
    <row r="236" spans="1:26" x14ac:dyDescent="0.2">
      <c r="A236" s="506"/>
      <c r="B236" s="507"/>
      <c r="C236" s="507"/>
      <c r="D236" s="507"/>
      <c r="E236" s="507"/>
      <c r="F236" s="507"/>
      <c r="G236" s="507"/>
      <c r="H236" s="507"/>
      <c r="I236" s="507"/>
      <c r="J236" s="507"/>
      <c r="K236" s="507"/>
      <c r="L236" s="507"/>
      <c r="M236" s="507"/>
      <c r="N236" s="507"/>
      <c r="O236" s="507"/>
      <c r="P236" s="507"/>
      <c r="Q236" s="507"/>
      <c r="R236" s="507"/>
    </row>
    <row r="237" spans="1:26" x14ac:dyDescent="0.2">
      <c r="A237" s="4"/>
      <c r="B237" s="10" t="s">
        <v>42</v>
      </c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1:26" x14ac:dyDescent="0.2">
      <c r="A238" s="4"/>
      <c r="B238" s="10" t="s">
        <v>0</v>
      </c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</row>
    <row r="239" spans="1:26" x14ac:dyDescent="0.2">
      <c r="A239" s="4"/>
      <c r="B239" s="10" t="s">
        <v>1</v>
      </c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</row>
    <row r="240" spans="1:26" x14ac:dyDescent="0.2">
      <c r="A240" s="504"/>
      <c r="B240" s="505"/>
      <c r="C240" s="505"/>
      <c r="D240" s="505"/>
      <c r="E240" s="505"/>
      <c r="F240" s="505"/>
      <c r="G240" s="505"/>
      <c r="H240" s="505"/>
      <c r="I240" s="505"/>
      <c r="J240" s="505"/>
      <c r="K240" s="505"/>
      <c r="L240" s="505"/>
      <c r="M240" s="505"/>
      <c r="N240" s="505"/>
      <c r="O240" s="505"/>
      <c r="P240" s="505"/>
      <c r="Q240" s="505"/>
      <c r="R240" s="505"/>
    </row>
    <row r="241" spans="1:23" ht="12.75" customHeight="1" x14ac:dyDescent="0.2">
      <c r="A241" s="13" t="s">
        <v>3</v>
      </c>
      <c r="B241" s="184" t="s">
        <v>56</v>
      </c>
      <c r="C241" s="184" t="s">
        <v>57</v>
      </c>
      <c r="D241" s="184" t="s">
        <v>58</v>
      </c>
      <c r="E241" s="184" t="s">
        <v>59</v>
      </c>
      <c r="F241" s="184" t="s">
        <v>60</v>
      </c>
      <c r="G241" s="184" t="s">
        <v>61</v>
      </c>
      <c r="H241" s="184" t="s">
        <v>62</v>
      </c>
      <c r="I241" s="184" t="s">
        <v>63</v>
      </c>
      <c r="J241" s="184" t="s">
        <v>64</v>
      </c>
      <c r="K241" s="184" t="s">
        <v>65</v>
      </c>
      <c r="L241" s="184" t="s">
        <v>66</v>
      </c>
      <c r="M241" s="184" t="s">
        <v>67</v>
      </c>
      <c r="N241" s="184" t="s">
        <v>68</v>
      </c>
      <c r="O241" s="184" t="s">
        <v>69</v>
      </c>
      <c r="P241" s="184" t="s">
        <v>70</v>
      </c>
      <c r="Q241" s="184" t="s">
        <v>71</v>
      </c>
      <c r="R241" s="184" t="s">
        <v>87</v>
      </c>
      <c r="S241" s="184" t="s">
        <v>95</v>
      </c>
      <c r="T241" s="184" t="s">
        <v>96</v>
      </c>
      <c r="U241" s="205" t="s">
        <v>197</v>
      </c>
      <c r="V241" s="205" t="s">
        <v>271</v>
      </c>
      <c r="W241" s="206" t="s">
        <v>277</v>
      </c>
    </row>
    <row r="242" spans="1:23" ht="12.75" customHeight="1" x14ac:dyDescent="0.2">
      <c r="A242" s="15" t="s">
        <v>4</v>
      </c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W242" s="207">
        <v>2010</v>
      </c>
    </row>
    <row r="243" spans="1:23" ht="12.75" customHeight="1" x14ac:dyDescent="0.2">
      <c r="A243" s="82" t="s">
        <v>88</v>
      </c>
      <c r="B243" s="389">
        <v>67</v>
      </c>
      <c r="C243" s="389">
        <v>94</v>
      </c>
      <c r="D243" s="389">
        <v>134</v>
      </c>
      <c r="E243" s="389">
        <v>202</v>
      </c>
      <c r="F243" s="389">
        <v>300</v>
      </c>
      <c r="G243" s="389">
        <v>350</v>
      </c>
      <c r="H243" s="389">
        <v>419</v>
      </c>
      <c r="I243" s="389">
        <v>633</v>
      </c>
      <c r="J243" s="389">
        <v>969</v>
      </c>
      <c r="K243" s="389">
        <v>1221</v>
      </c>
      <c r="L243" s="389">
        <v>1913</v>
      </c>
      <c r="M243" s="389">
        <v>2296</v>
      </c>
      <c r="N243" s="389">
        <v>3123</v>
      </c>
      <c r="O243" s="389">
        <v>3814</v>
      </c>
      <c r="P243" s="389">
        <v>5067</v>
      </c>
      <c r="Q243" s="389">
        <v>6057</v>
      </c>
      <c r="R243" s="389">
        <v>7077</v>
      </c>
      <c r="S243" s="389">
        <v>8972</v>
      </c>
      <c r="T243" s="389">
        <v>10273</v>
      </c>
      <c r="U243" s="389">
        <v>11439</v>
      </c>
      <c r="V243" s="389">
        <v>12817</v>
      </c>
    </row>
    <row r="244" spans="1:23" ht="12.75" customHeight="1" x14ac:dyDescent="0.2">
      <c r="A244" s="88" t="s">
        <v>5</v>
      </c>
      <c r="B244" s="390">
        <v>1</v>
      </c>
      <c r="C244" s="390">
        <v>1</v>
      </c>
      <c r="D244" s="390">
        <v>1</v>
      </c>
      <c r="E244" s="390">
        <v>1</v>
      </c>
      <c r="F244" s="390">
        <v>1</v>
      </c>
      <c r="G244" s="390">
        <v>1</v>
      </c>
      <c r="H244" s="390">
        <v>1</v>
      </c>
      <c r="I244" s="390">
        <v>1</v>
      </c>
      <c r="J244" s="390">
        <v>1</v>
      </c>
      <c r="K244" s="390">
        <v>1</v>
      </c>
      <c r="L244" s="390">
        <v>1</v>
      </c>
      <c r="M244" s="390">
        <v>3</v>
      </c>
      <c r="N244" s="390">
        <v>5</v>
      </c>
      <c r="O244" s="390">
        <v>8</v>
      </c>
      <c r="P244" s="390">
        <v>12</v>
      </c>
      <c r="Q244" s="390">
        <v>20</v>
      </c>
      <c r="R244" s="390">
        <v>31</v>
      </c>
      <c r="S244" s="390">
        <v>42</v>
      </c>
      <c r="T244" s="390">
        <v>55</v>
      </c>
      <c r="U244" s="390">
        <v>86</v>
      </c>
      <c r="V244" s="390">
        <v>111</v>
      </c>
      <c r="W244" s="26">
        <f>V244/$V$243</f>
        <v>8.6603729421861585E-3</v>
      </c>
    </row>
    <row r="245" spans="1:23" ht="12.75" customHeight="1" x14ac:dyDescent="0.2">
      <c r="A245" s="88" t="s">
        <v>6</v>
      </c>
      <c r="B245" s="390">
        <v>0</v>
      </c>
      <c r="C245" s="390">
        <v>0</v>
      </c>
      <c r="D245" s="390">
        <v>0</v>
      </c>
      <c r="E245" s="390">
        <v>0</v>
      </c>
      <c r="F245" s="390">
        <v>0</v>
      </c>
      <c r="G245" s="390">
        <v>0</v>
      </c>
      <c r="H245" s="390">
        <v>0</v>
      </c>
      <c r="I245" s="390">
        <v>0</v>
      </c>
      <c r="J245" s="390">
        <v>0</v>
      </c>
      <c r="K245" s="390">
        <v>0</v>
      </c>
      <c r="L245" s="390">
        <v>0</v>
      </c>
      <c r="M245" s="390">
        <v>0</v>
      </c>
      <c r="N245" s="390">
        <v>0</v>
      </c>
      <c r="O245" s="390">
        <v>0</v>
      </c>
      <c r="P245" s="390">
        <v>0</v>
      </c>
      <c r="Q245" s="390">
        <v>0</v>
      </c>
      <c r="R245" s="390">
        <v>2</v>
      </c>
      <c r="S245" s="390">
        <v>4</v>
      </c>
      <c r="T245" s="390">
        <v>10</v>
      </c>
      <c r="U245" s="390">
        <v>20</v>
      </c>
      <c r="V245" s="390">
        <v>59</v>
      </c>
      <c r="W245" s="26">
        <f t="shared" ref="W245:W270" si="39">V245/$V$243</f>
        <v>4.6032612935944447E-3</v>
      </c>
    </row>
    <row r="246" spans="1:23" ht="12.75" customHeight="1" x14ac:dyDescent="0.2">
      <c r="A246" s="88" t="s">
        <v>7</v>
      </c>
      <c r="B246" s="390">
        <v>0</v>
      </c>
      <c r="C246" s="390">
        <v>0</v>
      </c>
      <c r="D246" s="390">
        <v>0</v>
      </c>
      <c r="E246" s="390">
        <v>0</v>
      </c>
      <c r="F246" s="390">
        <v>0</v>
      </c>
      <c r="G246" s="390">
        <v>0</v>
      </c>
      <c r="H246" s="390">
        <v>0</v>
      </c>
      <c r="I246" s="390">
        <v>0</v>
      </c>
      <c r="J246" s="390">
        <v>0</v>
      </c>
      <c r="K246" s="390">
        <v>0</v>
      </c>
      <c r="L246" s="390">
        <v>0</v>
      </c>
      <c r="M246" s="390">
        <v>0</v>
      </c>
      <c r="N246" s="390">
        <v>0</v>
      </c>
      <c r="O246" s="390">
        <v>0</v>
      </c>
      <c r="P246" s="390">
        <v>1</v>
      </c>
      <c r="Q246" s="390">
        <v>2</v>
      </c>
      <c r="R246" s="390">
        <v>4</v>
      </c>
      <c r="S246" s="390">
        <v>11</v>
      </c>
      <c r="T246" s="390">
        <v>21</v>
      </c>
      <c r="U246" s="390">
        <v>25</v>
      </c>
      <c r="V246" s="390">
        <v>29</v>
      </c>
      <c r="W246" s="26">
        <f t="shared" si="39"/>
        <v>2.262619957868456E-3</v>
      </c>
    </row>
    <row r="247" spans="1:23" ht="12.75" customHeight="1" x14ac:dyDescent="0.2">
      <c r="A247" s="88" t="s">
        <v>8</v>
      </c>
      <c r="B247" s="390">
        <v>52</v>
      </c>
      <c r="C247" s="390">
        <v>64</v>
      </c>
      <c r="D247" s="390">
        <v>79</v>
      </c>
      <c r="E247" s="390">
        <v>89</v>
      </c>
      <c r="F247" s="390">
        <v>98</v>
      </c>
      <c r="G247" s="390">
        <v>101</v>
      </c>
      <c r="H247" s="390">
        <v>106</v>
      </c>
      <c r="I247" s="390">
        <v>166</v>
      </c>
      <c r="J247" s="390">
        <v>242</v>
      </c>
      <c r="K247" s="390">
        <v>260</v>
      </c>
      <c r="L247" s="390">
        <v>365</v>
      </c>
      <c r="M247" s="390">
        <v>370</v>
      </c>
      <c r="N247" s="390">
        <v>419</v>
      </c>
      <c r="O247" s="390">
        <v>478</v>
      </c>
      <c r="P247" s="390">
        <v>566</v>
      </c>
      <c r="Q247" s="390">
        <v>569</v>
      </c>
      <c r="R247" s="390">
        <v>525</v>
      </c>
      <c r="S247" s="390">
        <v>617</v>
      </c>
      <c r="T247" s="390">
        <v>596</v>
      </c>
      <c r="U247" s="390">
        <v>578</v>
      </c>
      <c r="V247" s="390">
        <v>671</v>
      </c>
      <c r="W247" s="26">
        <f t="shared" si="39"/>
        <v>5.2352344542404616E-2</v>
      </c>
    </row>
    <row r="248" spans="1:23" ht="12.75" customHeight="1" x14ac:dyDescent="0.2">
      <c r="A248" s="88" t="s">
        <v>9</v>
      </c>
      <c r="B248" s="390">
        <v>6</v>
      </c>
      <c r="C248" s="390">
        <v>18</v>
      </c>
      <c r="D248" s="390">
        <v>25</v>
      </c>
      <c r="E248" s="390">
        <v>58</v>
      </c>
      <c r="F248" s="390">
        <v>123</v>
      </c>
      <c r="G248" s="390">
        <v>147</v>
      </c>
      <c r="H248" s="390">
        <v>179</v>
      </c>
      <c r="I248" s="390">
        <v>261</v>
      </c>
      <c r="J248" s="390">
        <v>395</v>
      </c>
      <c r="K248" s="390">
        <v>475</v>
      </c>
      <c r="L248" s="390">
        <v>804</v>
      </c>
      <c r="M248" s="390">
        <v>899</v>
      </c>
      <c r="N248" s="390">
        <v>1363</v>
      </c>
      <c r="O248" s="390">
        <v>1622</v>
      </c>
      <c r="P248" s="390">
        <v>2193</v>
      </c>
      <c r="Q248" s="390">
        <v>2341</v>
      </c>
      <c r="R248" s="390">
        <v>2641</v>
      </c>
      <c r="S248" s="390">
        <v>3415</v>
      </c>
      <c r="T248" s="390">
        <v>3489</v>
      </c>
      <c r="U248" s="390">
        <v>3322</v>
      </c>
      <c r="V248" s="390">
        <v>3250</v>
      </c>
      <c r="W248" s="26">
        <f t="shared" si="39"/>
        <v>0.25356947803698215</v>
      </c>
    </row>
    <row r="249" spans="1:23" ht="12.75" customHeight="1" x14ac:dyDescent="0.2">
      <c r="A249" s="88" t="s">
        <v>10</v>
      </c>
      <c r="B249" s="390">
        <v>0</v>
      </c>
      <c r="C249" s="390">
        <v>0</v>
      </c>
      <c r="D249" s="390">
        <v>0</v>
      </c>
      <c r="E249" s="390">
        <v>0</v>
      </c>
      <c r="F249" s="390">
        <v>0</v>
      </c>
      <c r="G249" s="390">
        <v>0</v>
      </c>
      <c r="H249" s="390">
        <v>0</v>
      </c>
      <c r="I249" s="390">
        <v>0</v>
      </c>
      <c r="J249" s="390">
        <v>0</v>
      </c>
      <c r="K249" s="390">
        <v>0</v>
      </c>
      <c r="L249" s="390">
        <v>0</v>
      </c>
      <c r="M249" s="390">
        <v>0</v>
      </c>
      <c r="N249" s="390">
        <v>0</v>
      </c>
      <c r="O249" s="390">
        <v>1</v>
      </c>
      <c r="P249" s="390">
        <v>1</v>
      </c>
      <c r="Q249" s="390">
        <v>5</v>
      </c>
      <c r="R249" s="390">
        <v>7</v>
      </c>
      <c r="S249" s="390">
        <v>8</v>
      </c>
      <c r="T249" s="390">
        <v>11</v>
      </c>
      <c r="U249" s="390">
        <v>17</v>
      </c>
      <c r="V249" s="390">
        <v>24</v>
      </c>
      <c r="W249" s="26">
        <f t="shared" si="39"/>
        <v>1.8725130685807911E-3</v>
      </c>
    </row>
    <row r="250" spans="1:23" ht="12.75" customHeight="1" x14ac:dyDescent="0.2">
      <c r="A250" s="88" t="s">
        <v>11</v>
      </c>
      <c r="B250" s="390">
        <v>0</v>
      </c>
      <c r="C250" s="390">
        <v>0</v>
      </c>
      <c r="D250" s="390">
        <v>0</v>
      </c>
      <c r="E250" s="390">
        <v>1</v>
      </c>
      <c r="F250" s="390">
        <v>2</v>
      </c>
      <c r="G250" s="390">
        <v>1</v>
      </c>
      <c r="H250" s="390">
        <v>1</v>
      </c>
      <c r="I250" s="390">
        <v>4</v>
      </c>
      <c r="J250" s="390">
        <v>15</v>
      </c>
      <c r="K250" s="390">
        <v>16</v>
      </c>
      <c r="L250" s="390">
        <v>21</v>
      </c>
      <c r="M250" s="390">
        <v>29</v>
      </c>
      <c r="N250" s="390">
        <v>33</v>
      </c>
      <c r="O250" s="390">
        <v>39</v>
      </c>
      <c r="P250" s="390">
        <v>56</v>
      </c>
      <c r="Q250" s="390">
        <v>96</v>
      </c>
      <c r="R250" s="390">
        <v>139</v>
      </c>
      <c r="S250" s="390">
        <v>168</v>
      </c>
      <c r="T250" s="390">
        <v>207</v>
      </c>
      <c r="U250" s="390">
        <v>254</v>
      </c>
      <c r="V250" s="390">
        <v>242</v>
      </c>
      <c r="W250" s="26">
        <f t="shared" si="39"/>
        <v>1.8881173441522979E-2</v>
      </c>
    </row>
    <row r="251" spans="1:23" ht="12.75" customHeight="1" x14ac:dyDescent="0.2">
      <c r="A251" s="88" t="s">
        <v>12</v>
      </c>
      <c r="B251" s="390">
        <v>0</v>
      </c>
      <c r="C251" s="390">
        <v>0</v>
      </c>
      <c r="D251" s="390">
        <v>1</v>
      </c>
      <c r="E251" s="390">
        <v>4</v>
      </c>
      <c r="F251" s="390">
        <v>3</v>
      </c>
      <c r="G251" s="390">
        <v>3</v>
      </c>
      <c r="H251" s="390">
        <v>3</v>
      </c>
      <c r="I251" s="390">
        <v>3</v>
      </c>
      <c r="J251" s="390">
        <v>6</v>
      </c>
      <c r="K251" s="390">
        <v>14</v>
      </c>
      <c r="L251" s="390">
        <v>39</v>
      </c>
      <c r="M251" s="390">
        <v>65</v>
      </c>
      <c r="N251" s="390">
        <v>56</v>
      </c>
      <c r="O251" s="390">
        <v>88</v>
      </c>
      <c r="P251" s="390">
        <v>96</v>
      </c>
      <c r="Q251" s="390">
        <v>109</v>
      </c>
      <c r="R251" s="390">
        <v>146</v>
      </c>
      <c r="S251" s="390">
        <v>156</v>
      </c>
      <c r="T251" s="390">
        <v>193</v>
      </c>
      <c r="U251" s="390">
        <v>219</v>
      </c>
      <c r="V251" s="390">
        <v>233</v>
      </c>
      <c r="W251" s="26">
        <f t="shared" si="39"/>
        <v>1.8178981040805179E-2</v>
      </c>
    </row>
    <row r="252" spans="1:23" ht="12.75" customHeight="1" x14ac:dyDescent="0.2">
      <c r="A252" s="88" t="s">
        <v>13</v>
      </c>
      <c r="B252" s="390">
        <v>1</v>
      </c>
      <c r="C252" s="390">
        <v>1</v>
      </c>
      <c r="D252" s="390">
        <v>9</v>
      </c>
      <c r="E252" s="390">
        <v>10</v>
      </c>
      <c r="F252" s="390">
        <v>15</v>
      </c>
      <c r="G252" s="390">
        <v>23</v>
      </c>
      <c r="H252" s="390">
        <v>31</v>
      </c>
      <c r="I252" s="390">
        <v>64</v>
      </c>
      <c r="J252" s="390">
        <v>116</v>
      </c>
      <c r="K252" s="390">
        <v>236</v>
      </c>
      <c r="L252" s="390">
        <v>406</v>
      </c>
      <c r="M252" s="390">
        <v>581</v>
      </c>
      <c r="N252" s="390">
        <v>803</v>
      </c>
      <c r="O252" s="390">
        <v>1038</v>
      </c>
      <c r="P252" s="390">
        <v>1350</v>
      </c>
      <c r="Q252" s="390">
        <v>1821</v>
      </c>
      <c r="R252" s="390">
        <v>2003</v>
      </c>
      <c r="S252" s="390">
        <v>2370</v>
      </c>
      <c r="T252" s="390">
        <v>2833</v>
      </c>
      <c r="U252" s="390">
        <v>3277</v>
      </c>
      <c r="V252" s="390">
        <v>3798</v>
      </c>
      <c r="W252" s="26">
        <f t="shared" si="39"/>
        <v>0.29632519310291022</v>
      </c>
    </row>
    <row r="253" spans="1:23" ht="12.75" customHeight="1" x14ac:dyDescent="0.2">
      <c r="A253" s="88" t="s">
        <v>14</v>
      </c>
      <c r="B253" s="390">
        <v>0</v>
      </c>
      <c r="C253" s="390">
        <v>0</v>
      </c>
      <c r="D253" s="390">
        <v>0</v>
      </c>
      <c r="E253" s="390">
        <v>0</v>
      </c>
      <c r="F253" s="390">
        <v>0</v>
      </c>
      <c r="G253" s="390">
        <v>0</v>
      </c>
      <c r="H253" s="390">
        <v>1</v>
      </c>
      <c r="I253" s="390">
        <v>1</v>
      </c>
      <c r="J253" s="390">
        <v>2</v>
      </c>
      <c r="K253" s="390">
        <v>3</v>
      </c>
      <c r="L253" s="390">
        <v>7</v>
      </c>
      <c r="M253" s="390">
        <v>11</v>
      </c>
      <c r="N253" s="390">
        <v>23</v>
      </c>
      <c r="O253" s="390">
        <v>33</v>
      </c>
      <c r="P253" s="390">
        <v>51</v>
      </c>
      <c r="Q253" s="390">
        <v>83</v>
      </c>
      <c r="R253" s="390">
        <v>188</v>
      </c>
      <c r="S253" s="390">
        <v>349</v>
      </c>
      <c r="T253" s="390">
        <v>489</v>
      </c>
      <c r="U253" s="390">
        <v>680</v>
      </c>
      <c r="V253" s="390">
        <v>857</v>
      </c>
      <c r="W253" s="26">
        <f t="shared" si="39"/>
        <v>6.6864320823905754E-2</v>
      </c>
    </row>
    <row r="254" spans="1:23" ht="12.75" customHeight="1" x14ac:dyDescent="0.2">
      <c r="A254" s="88" t="s">
        <v>15</v>
      </c>
      <c r="B254" s="390">
        <v>0</v>
      </c>
      <c r="C254" s="390">
        <v>0</v>
      </c>
      <c r="D254" s="390">
        <v>0</v>
      </c>
      <c r="E254" s="390">
        <v>0</v>
      </c>
      <c r="F254" s="390">
        <v>1</v>
      </c>
      <c r="G254" s="390">
        <v>1</v>
      </c>
      <c r="H254" s="390">
        <v>3</v>
      </c>
      <c r="I254" s="390">
        <v>10</v>
      </c>
      <c r="J254" s="390">
        <v>20</v>
      </c>
      <c r="K254" s="390">
        <v>35</v>
      </c>
      <c r="L254" s="390">
        <v>48</v>
      </c>
      <c r="M254" s="390">
        <v>101</v>
      </c>
      <c r="N254" s="390">
        <v>121</v>
      </c>
      <c r="O254" s="390">
        <v>125</v>
      </c>
      <c r="P254" s="390">
        <v>159</v>
      </c>
      <c r="Q254" s="390">
        <v>202</v>
      </c>
      <c r="R254" s="390">
        <v>255</v>
      </c>
      <c r="S254" s="390">
        <v>347</v>
      </c>
      <c r="T254" s="390">
        <v>418</v>
      </c>
      <c r="U254" s="390">
        <v>563</v>
      </c>
      <c r="V254" s="390">
        <v>785</v>
      </c>
      <c r="W254" s="26">
        <f t="shared" si="39"/>
        <v>6.1246781618163375E-2</v>
      </c>
    </row>
    <row r="255" spans="1:23" ht="12.75" customHeight="1" x14ac:dyDescent="0.2">
      <c r="A255" s="88" t="s">
        <v>16</v>
      </c>
      <c r="B255" s="390">
        <v>0</v>
      </c>
      <c r="C255" s="390">
        <v>0</v>
      </c>
      <c r="D255" s="390">
        <v>0</v>
      </c>
      <c r="E255" s="390">
        <v>0</v>
      </c>
      <c r="F255" s="390">
        <v>0</v>
      </c>
      <c r="G255" s="390">
        <v>0</v>
      </c>
      <c r="H255" s="390">
        <v>0</v>
      </c>
      <c r="I255" s="390">
        <v>0</v>
      </c>
      <c r="J255" s="390">
        <v>0</v>
      </c>
      <c r="K255" s="390">
        <v>0</v>
      </c>
      <c r="L255" s="390">
        <v>0</v>
      </c>
      <c r="M255" s="390">
        <v>0</v>
      </c>
      <c r="N255" s="390">
        <v>0</v>
      </c>
      <c r="O255" s="390">
        <v>0</v>
      </c>
      <c r="P255" s="390">
        <v>0</v>
      </c>
      <c r="Q255" s="390">
        <v>0</v>
      </c>
      <c r="R255" s="390">
        <v>0</v>
      </c>
      <c r="S255" s="390">
        <v>0</v>
      </c>
      <c r="T255" s="390">
        <v>0</v>
      </c>
      <c r="U255" s="390">
        <v>0</v>
      </c>
      <c r="V255" s="390">
        <v>3</v>
      </c>
      <c r="W255" s="26">
        <f t="shared" si="39"/>
        <v>2.3406413357259889E-4</v>
      </c>
    </row>
    <row r="256" spans="1:23" ht="12.75" customHeight="1" x14ac:dyDescent="0.2">
      <c r="A256" s="88" t="s">
        <v>17</v>
      </c>
      <c r="B256" s="390">
        <v>0</v>
      </c>
      <c r="C256" s="390">
        <v>0</v>
      </c>
      <c r="D256" s="390">
        <v>0</v>
      </c>
      <c r="E256" s="390">
        <v>0</v>
      </c>
      <c r="F256" s="390">
        <v>0</v>
      </c>
      <c r="G256" s="390">
        <v>0</v>
      </c>
      <c r="H256" s="390">
        <v>0</v>
      </c>
      <c r="I256" s="390">
        <v>0</v>
      </c>
      <c r="J256" s="390">
        <v>0</v>
      </c>
      <c r="K256" s="390">
        <v>0</v>
      </c>
      <c r="L256" s="390">
        <v>0</v>
      </c>
      <c r="M256" s="390">
        <v>0</v>
      </c>
      <c r="N256" s="390">
        <v>1</v>
      </c>
      <c r="O256" s="390">
        <v>4</v>
      </c>
      <c r="P256" s="390">
        <v>4</v>
      </c>
      <c r="Q256" s="390">
        <v>4</v>
      </c>
      <c r="R256" s="390">
        <v>4</v>
      </c>
      <c r="S256" s="390">
        <v>5</v>
      </c>
      <c r="T256" s="390">
        <v>5</v>
      </c>
      <c r="U256" s="390">
        <v>4</v>
      </c>
      <c r="V256" s="390">
        <v>4</v>
      </c>
      <c r="W256" s="26">
        <f t="shared" si="39"/>
        <v>3.1208551143013184E-4</v>
      </c>
    </row>
    <row r="257" spans="1:23" ht="12.75" customHeight="1" x14ac:dyDescent="0.2">
      <c r="A257" s="88" t="s">
        <v>18</v>
      </c>
      <c r="B257" s="390">
        <v>0</v>
      </c>
      <c r="C257" s="390">
        <v>0</v>
      </c>
      <c r="D257" s="390">
        <v>0</v>
      </c>
      <c r="E257" s="390">
        <v>0</v>
      </c>
      <c r="F257" s="390">
        <v>0</v>
      </c>
      <c r="G257" s="390">
        <v>0</v>
      </c>
      <c r="H257" s="390">
        <v>0</v>
      </c>
      <c r="I257" s="390">
        <v>0</v>
      </c>
      <c r="J257" s="390">
        <v>0</v>
      </c>
      <c r="K257" s="390">
        <v>0</v>
      </c>
      <c r="L257" s="390">
        <v>0</v>
      </c>
      <c r="M257" s="390">
        <v>0</v>
      </c>
      <c r="N257" s="390">
        <v>0</v>
      </c>
      <c r="O257" s="390">
        <v>0</v>
      </c>
      <c r="P257" s="390">
        <v>0</v>
      </c>
      <c r="Q257" s="390">
        <v>0</v>
      </c>
      <c r="R257" s="390">
        <v>1</v>
      </c>
      <c r="S257" s="390">
        <v>9</v>
      </c>
      <c r="T257" s="390">
        <v>11</v>
      </c>
      <c r="U257" s="390">
        <v>14</v>
      </c>
      <c r="V257" s="390">
        <v>19</v>
      </c>
      <c r="W257" s="26">
        <f t="shared" si="39"/>
        <v>1.4824061792931263E-3</v>
      </c>
    </row>
    <row r="258" spans="1:23" ht="12.75" customHeight="1" x14ac:dyDescent="0.2">
      <c r="A258" s="88" t="s">
        <v>19</v>
      </c>
      <c r="B258" s="390">
        <v>0</v>
      </c>
      <c r="C258" s="390">
        <v>0</v>
      </c>
      <c r="D258" s="390">
        <v>0</v>
      </c>
      <c r="E258" s="390">
        <v>0</v>
      </c>
      <c r="F258" s="390">
        <v>0</v>
      </c>
      <c r="G258" s="390">
        <v>0</v>
      </c>
      <c r="H258" s="390">
        <v>0</v>
      </c>
      <c r="I258" s="390">
        <v>0</v>
      </c>
      <c r="J258" s="390">
        <v>1</v>
      </c>
      <c r="K258" s="390">
        <v>2</v>
      </c>
      <c r="L258" s="390">
        <v>2</v>
      </c>
      <c r="M258" s="390">
        <v>2</v>
      </c>
      <c r="N258" s="390">
        <v>2</v>
      </c>
      <c r="O258" s="390">
        <v>2</v>
      </c>
      <c r="P258" s="390">
        <v>3</v>
      </c>
      <c r="Q258" s="390">
        <v>4</v>
      </c>
      <c r="R258" s="390">
        <v>5</v>
      </c>
      <c r="S258" s="390">
        <v>6</v>
      </c>
      <c r="T258" s="390">
        <v>5</v>
      </c>
      <c r="U258" s="390">
        <v>5</v>
      </c>
      <c r="V258" s="390">
        <v>5</v>
      </c>
      <c r="W258" s="26">
        <f t="shared" si="39"/>
        <v>3.9010688928766481E-4</v>
      </c>
    </row>
    <row r="259" spans="1:23" ht="12.75" customHeight="1" thickBot="1" x14ac:dyDescent="0.25">
      <c r="A259" s="88" t="s">
        <v>20</v>
      </c>
      <c r="B259" s="390">
        <v>0</v>
      </c>
      <c r="C259" s="390">
        <v>0</v>
      </c>
      <c r="D259" s="390">
        <v>0</v>
      </c>
      <c r="E259" s="390">
        <v>0</v>
      </c>
      <c r="F259" s="390">
        <v>0</v>
      </c>
      <c r="G259" s="390">
        <v>0</v>
      </c>
      <c r="H259" s="390">
        <v>0</v>
      </c>
      <c r="I259" s="390">
        <v>0</v>
      </c>
      <c r="J259" s="390">
        <v>0</v>
      </c>
      <c r="K259" s="390">
        <v>0</v>
      </c>
      <c r="L259" s="390">
        <v>0</v>
      </c>
      <c r="M259" s="390">
        <v>0</v>
      </c>
      <c r="N259" s="390">
        <v>0</v>
      </c>
      <c r="O259" s="390">
        <v>0</v>
      </c>
      <c r="P259" s="390">
        <v>1</v>
      </c>
      <c r="Q259" s="390">
        <v>1</v>
      </c>
      <c r="R259" s="390">
        <v>4</v>
      </c>
      <c r="S259" s="390">
        <v>9</v>
      </c>
      <c r="T259" s="390">
        <v>18</v>
      </c>
      <c r="U259" s="390">
        <v>28</v>
      </c>
      <c r="V259" s="390">
        <v>46</v>
      </c>
      <c r="W259" s="26">
        <f t="shared" si="39"/>
        <v>3.5889833814465163E-3</v>
      </c>
    </row>
    <row r="260" spans="1:23" ht="12.75" customHeight="1" thickTop="1" x14ac:dyDescent="0.2">
      <c r="A260" s="17" t="s">
        <v>21</v>
      </c>
      <c r="B260" s="390">
        <v>0</v>
      </c>
      <c r="C260" s="390">
        <v>0</v>
      </c>
      <c r="D260" s="390">
        <v>0</v>
      </c>
      <c r="E260" s="390">
        <v>0</v>
      </c>
      <c r="F260" s="390">
        <v>0</v>
      </c>
      <c r="G260" s="390">
        <v>0</v>
      </c>
      <c r="H260" s="390">
        <v>0</v>
      </c>
      <c r="I260" s="390">
        <v>0</v>
      </c>
      <c r="J260" s="390">
        <v>0</v>
      </c>
      <c r="K260" s="390">
        <v>0</v>
      </c>
      <c r="L260" s="390">
        <v>0</v>
      </c>
      <c r="M260" s="390">
        <v>0</v>
      </c>
      <c r="N260" s="390">
        <v>0</v>
      </c>
      <c r="O260" s="390">
        <v>0</v>
      </c>
      <c r="P260" s="390">
        <v>0</v>
      </c>
      <c r="Q260" s="390">
        <v>0</v>
      </c>
      <c r="R260" s="390">
        <v>0</v>
      </c>
      <c r="S260" s="390">
        <v>0</v>
      </c>
      <c r="T260" s="390">
        <v>0</v>
      </c>
      <c r="U260" s="390">
        <v>0</v>
      </c>
      <c r="V260" s="390">
        <v>0</v>
      </c>
      <c r="W260" s="26">
        <f t="shared" si="39"/>
        <v>0</v>
      </c>
    </row>
    <row r="261" spans="1:23" ht="12.75" customHeight="1" x14ac:dyDescent="0.2">
      <c r="A261" s="88" t="s">
        <v>22</v>
      </c>
      <c r="B261" s="390">
        <v>5</v>
      </c>
      <c r="C261" s="390">
        <v>8</v>
      </c>
      <c r="D261" s="390">
        <v>13</v>
      </c>
      <c r="E261" s="390">
        <v>15</v>
      </c>
      <c r="F261" s="390">
        <v>20</v>
      </c>
      <c r="G261" s="390">
        <v>27</v>
      </c>
      <c r="H261" s="390">
        <v>38</v>
      </c>
      <c r="I261" s="390">
        <v>41</v>
      </c>
      <c r="J261" s="390">
        <v>55</v>
      </c>
      <c r="K261" s="390">
        <v>55</v>
      </c>
      <c r="L261" s="390">
        <v>71</v>
      </c>
      <c r="M261" s="390">
        <v>71</v>
      </c>
      <c r="N261" s="390">
        <v>81</v>
      </c>
      <c r="O261" s="390">
        <v>113</v>
      </c>
      <c r="P261" s="390">
        <v>161</v>
      </c>
      <c r="Q261" s="390">
        <v>178</v>
      </c>
      <c r="R261" s="390">
        <v>235</v>
      </c>
      <c r="S261" s="390">
        <v>296</v>
      </c>
      <c r="T261" s="390">
        <v>366</v>
      </c>
      <c r="U261" s="390">
        <v>394</v>
      </c>
      <c r="V261" s="390">
        <v>343</v>
      </c>
      <c r="W261" s="26">
        <f t="shared" si="39"/>
        <v>2.6761332605133806E-2</v>
      </c>
    </row>
    <row r="262" spans="1:23" ht="12.75" customHeight="1" x14ac:dyDescent="0.2">
      <c r="A262" s="88" t="s">
        <v>23</v>
      </c>
      <c r="B262" s="390">
        <v>0</v>
      </c>
      <c r="C262" s="390">
        <v>0</v>
      </c>
      <c r="D262" s="390">
        <v>0</v>
      </c>
      <c r="E262" s="390">
        <v>0</v>
      </c>
      <c r="F262" s="390">
        <v>0</v>
      </c>
      <c r="G262" s="390">
        <v>0</v>
      </c>
      <c r="H262" s="390">
        <v>0</v>
      </c>
      <c r="I262" s="390">
        <v>2</v>
      </c>
      <c r="J262" s="390">
        <v>4</v>
      </c>
      <c r="K262" s="390">
        <v>4</v>
      </c>
      <c r="L262" s="390">
        <v>6</v>
      </c>
      <c r="M262" s="390">
        <v>9</v>
      </c>
      <c r="N262" s="390">
        <v>12</v>
      </c>
      <c r="O262" s="390">
        <v>32</v>
      </c>
      <c r="P262" s="390">
        <v>80</v>
      </c>
      <c r="Q262" s="390">
        <v>114</v>
      </c>
      <c r="R262" s="390">
        <v>151</v>
      </c>
      <c r="S262" s="390">
        <v>175</v>
      </c>
      <c r="T262" s="390">
        <v>173</v>
      </c>
      <c r="U262" s="390">
        <v>169</v>
      </c>
      <c r="V262" s="390">
        <v>177</v>
      </c>
      <c r="W262" s="26">
        <f t="shared" si="39"/>
        <v>1.3809783880783334E-2</v>
      </c>
    </row>
    <row r="263" spans="1:23" ht="12.75" customHeight="1" x14ac:dyDescent="0.2">
      <c r="A263" s="88" t="s">
        <v>24</v>
      </c>
      <c r="B263" s="390">
        <v>0</v>
      </c>
      <c r="C263" s="390">
        <v>0</v>
      </c>
      <c r="D263" s="390">
        <v>0</v>
      </c>
      <c r="E263" s="390">
        <v>0</v>
      </c>
      <c r="F263" s="390">
        <v>0</v>
      </c>
      <c r="G263" s="390">
        <v>0</v>
      </c>
      <c r="H263" s="390">
        <v>0</v>
      </c>
      <c r="I263" s="390">
        <v>0</v>
      </c>
      <c r="J263" s="390">
        <v>0</v>
      </c>
      <c r="K263" s="390">
        <v>0</v>
      </c>
      <c r="L263" s="390">
        <v>0</v>
      </c>
      <c r="M263" s="390">
        <v>1</v>
      </c>
      <c r="N263" s="390">
        <v>5</v>
      </c>
      <c r="O263" s="390">
        <v>11</v>
      </c>
      <c r="P263" s="390">
        <v>12</v>
      </c>
      <c r="Q263" s="390">
        <v>12</v>
      </c>
      <c r="R263" s="390">
        <v>22</v>
      </c>
      <c r="S263" s="390">
        <v>45</v>
      </c>
      <c r="T263" s="390">
        <v>72</v>
      </c>
      <c r="U263" s="390">
        <v>93</v>
      </c>
      <c r="V263" s="390">
        <v>143</v>
      </c>
      <c r="W263" s="26">
        <f t="shared" si="39"/>
        <v>1.1157057033627214E-2</v>
      </c>
    </row>
    <row r="264" spans="1:23" ht="12.75" customHeight="1" x14ac:dyDescent="0.2">
      <c r="A264" s="88" t="s">
        <v>25</v>
      </c>
      <c r="B264" s="390">
        <v>0</v>
      </c>
      <c r="C264" s="390">
        <v>0</v>
      </c>
      <c r="D264" s="390">
        <v>0</v>
      </c>
      <c r="E264" s="390">
        <v>1</v>
      </c>
      <c r="F264" s="390">
        <v>1</v>
      </c>
      <c r="G264" s="390">
        <v>1</v>
      </c>
      <c r="H264" s="390">
        <v>2</v>
      </c>
      <c r="I264" s="390">
        <v>3</v>
      </c>
      <c r="J264" s="390">
        <v>8</v>
      </c>
      <c r="K264" s="390">
        <v>11</v>
      </c>
      <c r="L264" s="390">
        <v>14</v>
      </c>
      <c r="M264" s="390">
        <v>22</v>
      </c>
      <c r="N264" s="390">
        <v>31</v>
      </c>
      <c r="O264" s="390">
        <v>43</v>
      </c>
      <c r="P264" s="390">
        <v>70</v>
      </c>
      <c r="Q264" s="390">
        <v>152</v>
      </c>
      <c r="R264" s="390">
        <v>252</v>
      </c>
      <c r="S264" s="390">
        <v>347</v>
      </c>
      <c r="T264" s="390">
        <v>495</v>
      </c>
      <c r="U264" s="390">
        <v>652</v>
      </c>
      <c r="V264" s="390">
        <v>790</v>
      </c>
      <c r="W264" s="26">
        <f t="shared" si="39"/>
        <v>6.163688850745104E-2</v>
      </c>
    </row>
    <row r="265" spans="1:23" ht="12.75" customHeight="1" x14ac:dyDescent="0.2">
      <c r="A265" s="88" t="s">
        <v>26</v>
      </c>
      <c r="B265" s="390">
        <v>0</v>
      </c>
      <c r="C265" s="390">
        <v>0</v>
      </c>
      <c r="D265" s="390">
        <v>0</v>
      </c>
      <c r="E265" s="390">
        <v>0</v>
      </c>
      <c r="F265" s="390">
        <v>0</v>
      </c>
      <c r="G265" s="390">
        <v>0</v>
      </c>
      <c r="H265" s="390">
        <v>0</v>
      </c>
      <c r="I265" s="390">
        <v>0</v>
      </c>
      <c r="J265" s="390">
        <v>0</v>
      </c>
      <c r="K265" s="390">
        <v>0</v>
      </c>
      <c r="L265" s="390">
        <v>0</v>
      </c>
      <c r="M265" s="390">
        <v>0</v>
      </c>
      <c r="N265" s="390">
        <v>0</v>
      </c>
      <c r="O265" s="390">
        <v>0</v>
      </c>
      <c r="P265" s="390">
        <v>0</v>
      </c>
      <c r="Q265" s="390">
        <v>0</v>
      </c>
      <c r="R265" s="390">
        <v>0</v>
      </c>
      <c r="S265" s="390">
        <v>0</v>
      </c>
      <c r="T265" s="390">
        <v>0</v>
      </c>
      <c r="U265" s="390">
        <v>1</v>
      </c>
      <c r="V265" s="390">
        <v>26</v>
      </c>
      <c r="W265" s="26">
        <f t="shared" si="39"/>
        <v>2.0285558242958569E-3</v>
      </c>
    </row>
    <row r="266" spans="1:23" ht="12.75" customHeight="1" x14ac:dyDescent="0.2">
      <c r="A266" s="88" t="s">
        <v>27</v>
      </c>
      <c r="B266" s="390">
        <v>0</v>
      </c>
      <c r="C266" s="390">
        <v>0</v>
      </c>
      <c r="D266" s="390">
        <v>0</v>
      </c>
      <c r="E266" s="390">
        <v>0</v>
      </c>
      <c r="F266" s="390">
        <v>0</v>
      </c>
      <c r="G266" s="390">
        <v>0</v>
      </c>
      <c r="H266" s="390">
        <v>0</v>
      </c>
      <c r="I266" s="390">
        <v>0</v>
      </c>
      <c r="J266" s="390">
        <v>0</v>
      </c>
      <c r="K266" s="390">
        <v>0</v>
      </c>
      <c r="L266" s="390">
        <v>0</v>
      </c>
      <c r="M266" s="390">
        <v>0</v>
      </c>
      <c r="N266" s="390">
        <v>0</v>
      </c>
      <c r="O266" s="390">
        <v>0</v>
      </c>
      <c r="P266" s="390">
        <v>0</v>
      </c>
      <c r="Q266" s="390">
        <v>0</v>
      </c>
      <c r="R266" s="390">
        <v>0</v>
      </c>
      <c r="S266" s="390">
        <v>0</v>
      </c>
      <c r="T266" s="390">
        <v>0</v>
      </c>
      <c r="U266" s="390">
        <v>0</v>
      </c>
      <c r="V266" s="390">
        <v>0</v>
      </c>
      <c r="W266" s="26">
        <f t="shared" si="39"/>
        <v>0</v>
      </c>
    </row>
    <row r="267" spans="1:23" ht="12.75" customHeight="1" x14ac:dyDescent="0.2">
      <c r="A267" s="88" t="s">
        <v>28</v>
      </c>
      <c r="B267" s="390">
        <v>0</v>
      </c>
      <c r="C267" s="390">
        <v>0</v>
      </c>
      <c r="D267" s="390">
        <v>0</v>
      </c>
      <c r="E267" s="390">
        <v>0</v>
      </c>
      <c r="F267" s="390">
        <v>0</v>
      </c>
      <c r="G267" s="390">
        <v>0</v>
      </c>
      <c r="H267" s="390">
        <v>0</v>
      </c>
      <c r="I267" s="390">
        <v>0</v>
      </c>
      <c r="J267" s="390">
        <v>0</v>
      </c>
      <c r="K267" s="390">
        <v>0</v>
      </c>
      <c r="L267" s="390">
        <v>0</v>
      </c>
      <c r="M267" s="390">
        <v>0</v>
      </c>
      <c r="N267" s="390">
        <v>0</v>
      </c>
      <c r="O267" s="390">
        <v>0</v>
      </c>
      <c r="P267" s="390">
        <v>1</v>
      </c>
      <c r="Q267" s="390">
        <v>1</v>
      </c>
      <c r="R267" s="390">
        <v>1</v>
      </c>
      <c r="S267" s="390">
        <v>1</v>
      </c>
      <c r="T267" s="390">
        <v>1</v>
      </c>
      <c r="U267" s="390">
        <v>1</v>
      </c>
      <c r="V267" s="390">
        <v>1</v>
      </c>
      <c r="W267" s="26">
        <f t="shared" si="39"/>
        <v>7.8021377857532959E-5</v>
      </c>
    </row>
    <row r="268" spans="1:23" ht="12.75" customHeight="1" x14ac:dyDescent="0.2">
      <c r="A268" s="88" t="s">
        <v>29</v>
      </c>
      <c r="B268" s="390">
        <v>0</v>
      </c>
      <c r="C268" s="390">
        <v>0</v>
      </c>
      <c r="D268" s="390">
        <v>0</v>
      </c>
      <c r="E268" s="390">
        <v>0</v>
      </c>
      <c r="F268" s="390">
        <v>1</v>
      </c>
      <c r="G268" s="390">
        <v>1</v>
      </c>
      <c r="H268" s="390">
        <v>1</v>
      </c>
      <c r="I268" s="390">
        <v>1</v>
      </c>
      <c r="J268" s="390">
        <v>2</v>
      </c>
      <c r="K268" s="390">
        <v>4</v>
      </c>
      <c r="L268" s="390">
        <v>7</v>
      </c>
      <c r="M268" s="390">
        <v>6</v>
      </c>
      <c r="N268" s="390">
        <v>6</v>
      </c>
      <c r="O268" s="390">
        <v>8</v>
      </c>
      <c r="P268" s="390">
        <v>10</v>
      </c>
      <c r="Q268" s="390">
        <v>15</v>
      </c>
      <c r="R268" s="390">
        <v>13</v>
      </c>
      <c r="S268" s="390">
        <v>16</v>
      </c>
      <c r="T268" s="390">
        <v>22</v>
      </c>
      <c r="U268" s="390">
        <v>24</v>
      </c>
      <c r="V268" s="390">
        <v>25</v>
      </c>
      <c r="W268" s="26">
        <f t="shared" si="39"/>
        <v>1.9505344464383241E-3</v>
      </c>
    </row>
    <row r="269" spans="1:23" ht="12.75" customHeight="1" x14ac:dyDescent="0.2">
      <c r="A269" s="88" t="s">
        <v>30</v>
      </c>
      <c r="B269" s="390">
        <v>1</v>
      </c>
      <c r="C269" s="390">
        <v>1</v>
      </c>
      <c r="D269" s="390">
        <v>3</v>
      </c>
      <c r="E269" s="390">
        <v>4</v>
      </c>
      <c r="F269" s="390">
        <v>6</v>
      </c>
      <c r="G269" s="390">
        <v>9</v>
      </c>
      <c r="H269" s="390">
        <v>12</v>
      </c>
      <c r="I269" s="390">
        <v>17</v>
      </c>
      <c r="J269" s="390">
        <v>27</v>
      </c>
      <c r="K269" s="390">
        <v>31</v>
      </c>
      <c r="L269" s="390">
        <v>39</v>
      </c>
      <c r="M269" s="390">
        <v>41</v>
      </c>
      <c r="N269" s="390">
        <v>52</v>
      </c>
      <c r="O269" s="390">
        <v>58</v>
      </c>
      <c r="P269" s="390">
        <v>73</v>
      </c>
      <c r="Q269" s="390">
        <v>80</v>
      </c>
      <c r="R269" s="390">
        <v>85</v>
      </c>
      <c r="S269" s="390">
        <v>123</v>
      </c>
      <c r="T269" s="390">
        <v>172</v>
      </c>
      <c r="U269" s="390">
        <v>214</v>
      </c>
      <c r="V269" s="390">
        <v>301</v>
      </c>
      <c r="W269" s="26">
        <f t="shared" si="39"/>
        <v>2.3484434735117424E-2</v>
      </c>
    </row>
    <row r="270" spans="1:23" ht="12.75" customHeight="1" x14ac:dyDescent="0.2">
      <c r="A270" s="88" t="s">
        <v>31</v>
      </c>
      <c r="B270" s="390">
        <v>1</v>
      </c>
      <c r="C270" s="390">
        <v>1</v>
      </c>
      <c r="D270" s="390">
        <v>3</v>
      </c>
      <c r="E270" s="390">
        <v>19</v>
      </c>
      <c r="F270" s="390">
        <v>29</v>
      </c>
      <c r="G270" s="390">
        <v>34</v>
      </c>
      <c r="H270" s="390">
        <v>42</v>
      </c>
      <c r="I270" s="390">
        <v>57</v>
      </c>
      <c r="J270" s="390">
        <v>75</v>
      </c>
      <c r="K270" s="390">
        <v>73</v>
      </c>
      <c r="L270" s="390">
        <v>81</v>
      </c>
      <c r="M270" s="390">
        <v>83</v>
      </c>
      <c r="N270" s="390">
        <v>108</v>
      </c>
      <c r="O270" s="390">
        <v>110</v>
      </c>
      <c r="P270" s="390">
        <v>166</v>
      </c>
      <c r="Q270" s="390">
        <v>250</v>
      </c>
      <c r="R270" s="390">
        <v>363</v>
      </c>
      <c r="S270" s="390">
        <v>453</v>
      </c>
      <c r="T270" s="390">
        <v>610</v>
      </c>
      <c r="U270" s="390">
        <v>800</v>
      </c>
      <c r="V270" s="390">
        <v>876</v>
      </c>
      <c r="W270" s="26">
        <f t="shared" si="39"/>
        <v>6.8346727003198882E-2</v>
      </c>
    </row>
    <row r="271" spans="1:23" ht="12.75" customHeight="1" x14ac:dyDescent="0.2">
      <c r="A271" s="88" t="s">
        <v>32</v>
      </c>
      <c r="B271" s="391">
        <v>0</v>
      </c>
      <c r="C271" s="391">
        <v>0</v>
      </c>
      <c r="D271" s="391">
        <v>0</v>
      </c>
      <c r="E271" s="391">
        <v>0</v>
      </c>
      <c r="F271" s="391">
        <v>0</v>
      </c>
      <c r="G271" s="391">
        <v>0</v>
      </c>
      <c r="H271" s="391">
        <v>0</v>
      </c>
      <c r="I271" s="391">
        <v>0</v>
      </c>
      <c r="J271" s="391">
        <v>0</v>
      </c>
      <c r="K271" s="391">
        <v>2</v>
      </c>
      <c r="L271" s="391">
        <v>3</v>
      </c>
      <c r="M271" s="391">
        <v>5</v>
      </c>
      <c r="N271" s="391">
        <v>4</v>
      </c>
      <c r="O271" s="391">
        <v>5</v>
      </c>
      <c r="P271" s="391">
        <v>5</v>
      </c>
      <c r="Q271" s="391">
        <v>5</v>
      </c>
      <c r="R271" s="391">
        <v>11</v>
      </c>
      <c r="S271" s="391">
        <v>31</v>
      </c>
      <c r="T271" s="391">
        <v>73</v>
      </c>
      <c r="U271" s="391">
        <v>129</v>
      </c>
      <c r="V271" s="391">
        <v>251</v>
      </c>
      <c r="W271" s="164"/>
    </row>
    <row r="272" spans="1:23" ht="12.75" customHeight="1" x14ac:dyDescent="0.2">
      <c r="A272" s="88" t="s">
        <v>33</v>
      </c>
      <c r="B272" s="183">
        <v>0</v>
      </c>
      <c r="C272" s="183">
        <v>0</v>
      </c>
      <c r="D272" s="183">
        <v>0</v>
      </c>
      <c r="E272" s="183">
        <v>0</v>
      </c>
      <c r="F272" s="183">
        <v>0</v>
      </c>
      <c r="G272" s="183">
        <v>0</v>
      </c>
      <c r="H272" s="183">
        <v>0</v>
      </c>
      <c r="I272" s="183">
        <v>0</v>
      </c>
      <c r="J272" s="183">
        <v>0</v>
      </c>
      <c r="K272" s="183">
        <v>0</v>
      </c>
      <c r="L272" s="183">
        <v>0</v>
      </c>
      <c r="M272" s="183">
        <v>0</v>
      </c>
      <c r="N272" s="183">
        <v>0</v>
      </c>
      <c r="O272" s="183">
        <v>0</v>
      </c>
      <c r="P272" s="183">
        <v>0</v>
      </c>
      <c r="Q272" s="183">
        <v>0</v>
      </c>
      <c r="R272" s="183">
        <v>0</v>
      </c>
      <c r="S272" s="183">
        <v>0</v>
      </c>
      <c r="T272" s="183">
        <v>0</v>
      </c>
      <c r="U272" s="183">
        <v>0</v>
      </c>
      <c r="V272" s="183">
        <v>0</v>
      </c>
      <c r="W272" s="164"/>
    </row>
    <row r="273" spans="1:26" ht="12.75" customHeight="1" x14ac:dyDescent="0.2">
      <c r="A273" s="88" t="s">
        <v>34</v>
      </c>
      <c r="B273" s="392">
        <v>0</v>
      </c>
      <c r="C273" s="392">
        <v>0</v>
      </c>
      <c r="D273" s="392">
        <v>0</v>
      </c>
      <c r="E273" s="392">
        <v>1</v>
      </c>
      <c r="F273" s="392">
        <v>1</v>
      </c>
      <c r="G273" s="392">
        <v>1</v>
      </c>
      <c r="H273" s="392">
        <v>1</v>
      </c>
      <c r="I273" s="392">
        <v>1</v>
      </c>
      <c r="J273" s="392">
        <v>1</v>
      </c>
      <c r="K273" s="392">
        <v>2</v>
      </c>
      <c r="L273" s="392">
        <v>3</v>
      </c>
      <c r="M273" s="392">
        <v>2</v>
      </c>
      <c r="N273" s="392">
        <v>6</v>
      </c>
      <c r="O273" s="392">
        <v>19</v>
      </c>
      <c r="P273" s="392">
        <v>22</v>
      </c>
      <c r="Q273" s="392">
        <v>43</v>
      </c>
      <c r="R273" s="392">
        <v>55</v>
      </c>
      <c r="S273" s="392">
        <v>77</v>
      </c>
      <c r="T273" s="392">
        <v>79</v>
      </c>
      <c r="U273" s="392">
        <v>84</v>
      </c>
      <c r="V273" s="392">
        <v>77</v>
      </c>
      <c r="W273" s="164"/>
    </row>
    <row r="274" spans="1:26" ht="12.75" customHeight="1" x14ac:dyDescent="0.2">
      <c r="A274" s="385" t="s">
        <v>82</v>
      </c>
      <c r="B274" s="355">
        <v>0</v>
      </c>
      <c r="C274" s="355">
        <v>0</v>
      </c>
      <c r="D274" s="355">
        <v>0</v>
      </c>
      <c r="E274" s="355">
        <v>0</v>
      </c>
      <c r="F274" s="355">
        <v>0</v>
      </c>
      <c r="G274" s="355">
        <v>0</v>
      </c>
      <c r="H274" s="355">
        <v>0</v>
      </c>
      <c r="I274" s="355">
        <v>0</v>
      </c>
      <c r="J274" s="355">
        <v>0</v>
      </c>
      <c r="K274" s="355">
        <v>0</v>
      </c>
      <c r="L274" s="355">
        <v>0</v>
      </c>
      <c r="M274" s="355">
        <v>0</v>
      </c>
      <c r="N274" s="355">
        <v>0</v>
      </c>
      <c r="O274" s="355">
        <v>0</v>
      </c>
      <c r="P274" s="355">
        <v>1</v>
      </c>
      <c r="Q274" s="355">
        <v>1</v>
      </c>
      <c r="R274" s="355">
        <v>1</v>
      </c>
      <c r="S274" s="355">
        <v>1</v>
      </c>
      <c r="T274" s="355">
        <v>2</v>
      </c>
      <c r="U274" s="355">
        <v>2</v>
      </c>
      <c r="V274" s="355">
        <v>3</v>
      </c>
      <c r="W274" s="164"/>
    </row>
    <row r="275" spans="1:26" ht="12.75" customHeight="1" x14ac:dyDescent="0.2">
      <c r="A275" s="365" t="s">
        <v>35</v>
      </c>
      <c r="B275" s="378">
        <f>SUM(B244:B274)</f>
        <v>67</v>
      </c>
      <c r="C275" s="378">
        <f t="shared" ref="C275:R275" si="40">SUM(C244:C274)</f>
        <v>94</v>
      </c>
      <c r="D275" s="378">
        <f t="shared" si="40"/>
        <v>134</v>
      </c>
      <c r="E275" s="378">
        <f t="shared" si="40"/>
        <v>203</v>
      </c>
      <c r="F275" s="378">
        <f t="shared" si="40"/>
        <v>301</v>
      </c>
      <c r="G275" s="378">
        <f t="shared" si="40"/>
        <v>350</v>
      </c>
      <c r="H275" s="378">
        <f t="shared" si="40"/>
        <v>421</v>
      </c>
      <c r="I275" s="378">
        <f t="shared" si="40"/>
        <v>632</v>
      </c>
      <c r="J275" s="378">
        <f t="shared" si="40"/>
        <v>970</v>
      </c>
      <c r="K275" s="378">
        <f t="shared" si="40"/>
        <v>1224</v>
      </c>
      <c r="L275" s="378">
        <f t="shared" si="40"/>
        <v>1917</v>
      </c>
      <c r="M275" s="378">
        <f t="shared" si="40"/>
        <v>2301</v>
      </c>
      <c r="N275" s="378">
        <f t="shared" si="40"/>
        <v>3131</v>
      </c>
      <c r="O275" s="378">
        <f t="shared" si="40"/>
        <v>3837</v>
      </c>
      <c r="P275" s="378">
        <f t="shared" si="40"/>
        <v>5094</v>
      </c>
      <c r="Q275" s="378">
        <f t="shared" si="40"/>
        <v>6108</v>
      </c>
      <c r="R275" s="378">
        <f t="shared" si="40"/>
        <v>7144</v>
      </c>
      <c r="S275" s="379">
        <f>R275*S276/R276</f>
        <v>9081</v>
      </c>
      <c r="T275" s="379">
        <f>S275*T276/S276</f>
        <v>10426</v>
      </c>
      <c r="U275" s="379">
        <f>T275*U276/T276</f>
        <v>11655</v>
      </c>
      <c r="V275" s="379">
        <f>U275*V276/U276</f>
        <v>13149</v>
      </c>
      <c r="Z275" s="25"/>
    </row>
    <row r="276" spans="1:26" s="74" customFormat="1" ht="12.75" customHeight="1" x14ac:dyDescent="0.2">
      <c r="A276" s="367" t="s">
        <v>97</v>
      </c>
      <c r="B276" s="353">
        <f t="shared" ref="B276:S276" si="41">SUM(B244:B274)-B272</f>
        <v>67</v>
      </c>
      <c r="C276" s="353">
        <f t="shared" si="41"/>
        <v>94</v>
      </c>
      <c r="D276" s="353">
        <f t="shared" si="41"/>
        <v>134</v>
      </c>
      <c r="E276" s="353">
        <f t="shared" si="41"/>
        <v>203</v>
      </c>
      <c r="F276" s="353">
        <f t="shared" si="41"/>
        <v>301</v>
      </c>
      <c r="G276" s="353">
        <f t="shared" si="41"/>
        <v>350</v>
      </c>
      <c r="H276" s="353">
        <f t="shared" si="41"/>
        <v>421</v>
      </c>
      <c r="I276" s="353">
        <f t="shared" si="41"/>
        <v>632</v>
      </c>
      <c r="J276" s="353">
        <f t="shared" si="41"/>
        <v>970</v>
      </c>
      <c r="K276" s="353">
        <f t="shared" si="41"/>
        <v>1224</v>
      </c>
      <c r="L276" s="353">
        <f t="shared" si="41"/>
        <v>1917</v>
      </c>
      <c r="M276" s="353">
        <f t="shared" si="41"/>
        <v>2301</v>
      </c>
      <c r="N276" s="353">
        <f t="shared" si="41"/>
        <v>3131</v>
      </c>
      <c r="O276" s="353">
        <f t="shared" si="41"/>
        <v>3837</v>
      </c>
      <c r="P276" s="353">
        <f t="shared" si="41"/>
        <v>5094</v>
      </c>
      <c r="Q276" s="353">
        <f t="shared" si="41"/>
        <v>6108</v>
      </c>
      <c r="R276" s="353">
        <f t="shared" si="41"/>
        <v>7144</v>
      </c>
      <c r="S276" s="353">
        <f t="shared" si="41"/>
        <v>9081</v>
      </c>
      <c r="T276" s="353">
        <f>SUM(T244:T274)-T272</f>
        <v>10426</v>
      </c>
      <c r="U276" s="353">
        <f>SUM(U244:U274)-U272</f>
        <v>11655</v>
      </c>
      <c r="V276" s="353">
        <f>SUM(V244:V274)-V272</f>
        <v>13149</v>
      </c>
      <c r="Z276" s="75"/>
    </row>
    <row r="277" spans="1:26" s="74" customFormat="1" ht="12.75" customHeight="1" x14ac:dyDescent="0.2">
      <c r="A277" s="367" t="s">
        <v>185</v>
      </c>
      <c r="B277" s="353">
        <f>B271+B272+B273+B274</f>
        <v>0</v>
      </c>
      <c r="C277" s="353">
        <f t="shared" ref="C277:T277" si="42">C271+C272+C273+C274</f>
        <v>0</v>
      </c>
      <c r="D277" s="353">
        <f t="shared" si="42"/>
        <v>0</v>
      </c>
      <c r="E277" s="353">
        <f t="shared" si="42"/>
        <v>1</v>
      </c>
      <c r="F277" s="353">
        <f t="shared" si="42"/>
        <v>1</v>
      </c>
      <c r="G277" s="353">
        <f t="shared" si="42"/>
        <v>1</v>
      </c>
      <c r="H277" s="353">
        <f t="shared" si="42"/>
        <v>1</v>
      </c>
      <c r="I277" s="353">
        <f t="shared" si="42"/>
        <v>1</v>
      </c>
      <c r="J277" s="353">
        <f t="shared" si="42"/>
        <v>1</v>
      </c>
      <c r="K277" s="353">
        <f t="shared" si="42"/>
        <v>4</v>
      </c>
      <c r="L277" s="353">
        <f t="shared" si="42"/>
        <v>6</v>
      </c>
      <c r="M277" s="353">
        <f t="shared" si="42"/>
        <v>7</v>
      </c>
      <c r="N277" s="353">
        <f t="shared" si="42"/>
        <v>10</v>
      </c>
      <c r="O277" s="353">
        <f t="shared" si="42"/>
        <v>24</v>
      </c>
      <c r="P277" s="353">
        <f t="shared" si="42"/>
        <v>28</v>
      </c>
      <c r="Q277" s="353">
        <f t="shared" si="42"/>
        <v>49</v>
      </c>
      <c r="R277" s="353">
        <f t="shared" si="42"/>
        <v>67</v>
      </c>
      <c r="S277" s="353">
        <f t="shared" si="42"/>
        <v>109</v>
      </c>
      <c r="T277" s="353">
        <f t="shared" si="42"/>
        <v>154</v>
      </c>
      <c r="U277" s="353">
        <f>U271+U272+U273+U274</f>
        <v>215</v>
      </c>
      <c r="V277" s="353">
        <f>V271+V272+V273+V274</f>
        <v>331</v>
      </c>
      <c r="Z277" s="75"/>
    </row>
    <row r="278" spans="1:26" ht="12.75" customHeight="1" x14ac:dyDescent="0.2">
      <c r="A278" s="369" t="s">
        <v>181</v>
      </c>
      <c r="B278" s="380">
        <f>B244+B247+B248+B250+B251+B252+B253+B254+B258+B261+B262+B264+B268+B269+B270</f>
        <v>67</v>
      </c>
      <c r="C278" s="380">
        <f t="shared" ref="C278:T278" si="43">C244+C247+C248+C250+C251+C252+C253+C254+C258+C261+C262+C264+C268+C269+C270</f>
        <v>94</v>
      </c>
      <c r="D278" s="380">
        <f t="shared" si="43"/>
        <v>134</v>
      </c>
      <c r="E278" s="380">
        <f t="shared" si="43"/>
        <v>202</v>
      </c>
      <c r="F278" s="380">
        <f t="shared" si="43"/>
        <v>300</v>
      </c>
      <c r="G278" s="380">
        <f t="shared" si="43"/>
        <v>349</v>
      </c>
      <c r="H278" s="380">
        <f t="shared" si="43"/>
        <v>420</v>
      </c>
      <c r="I278" s="380">
        <f t="shared" si="43"/>
        <v>631</v>
      </c>
      <c r="J278" s="380">
        <f t="shared" si="43"/>
        <v>969</v>
      </c>
      <c r="K278" s="380">
        <f t="shared" si="43"/>
        <v>1220</v>
      </c>
      <c r="L278" s="380">
        <f t="shared" si="43"/>
        <v>1911</v>
      </c>
      <c r="M278" s="380">
        <f t="shared" si="43"/>
        <v>2293</v>
      </c>
      <c r="N278" s="380">
        <f t="shared" si="43"/>
        <v>3115</v>
      </c>
      <c r="O278" s="380">
        <f t="shared" si="43"/>
        <v>3797</v>
      </c>
      <c r="P278" s="380">
        <f t="shared" si="43"/>
        <v>5046</v>
      </c>
      <c r="Q278" s="380">
        <f t="shared" si="43"/>
        <v>6034</v>
      </c>
      <c r="R278" s="380">
        <f t="shared" si="43"/>
        <v>7032</v>
      </c>
      <c r="S278" s="380">
        <f t="shared" si="43"/>
        <v>8880</v>
      </c>
      <c r="T278" s="380">
        <f t="shared" si="43"/>
        <v>10123</v>
      </c>
      <c r="U278" s="380">
        <f>U244+U247+U248+U250+U251+U252+U253+U254+U258+U261+U262+U264+U268+U269+U270</f>
        <v>11237</v>
      </c>
      <c r="V278" s="380">
        <f>V244+V247+V248+V250+V251+V252+V253+V254+V258+V261+V262+V264+V268+V269+V270</f>
        <v>12464</v>
      </c>
    </row>
    <row r="279" spans="1:26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</row>
    <row r="280" spans="1:26" ht="18" x14ac:dyDescent="0.25">
      <c r="A280" s="68" t="s">
        <v>102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</row>
    <row r="281" spans="1:26" ht="13.5" thickBot="1" x14ac:dyDescent="0.25"/>
    <row r="282" spans="1:26" ht="13.5" thickTop="1" x14ac:dyDescent="0.2">
      <c r="A282" s="178" t="s">
        <v>92</v>
      </c>
      <c r="B282" s="394">
        <v>41016.473287037035</v>
      </c>
      <c r="C282" s="63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</row>
    <row r="283" spans="1:26" ht="13.5" thickBot="1" x14ac:dyDescent="0.25">
      <c r="A283" s="178" t="s">
        <v>93</v>
      </c>
      <c r="B283" s="394">
        <v>41092.635605856485</v>
      </c>
      <c r="C283" s="63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</row>
    <row r="284" spans="1:26" ht="13.5" thickTop="1" x14ac:dyDescent="0.2">
      <c r="A284" s="63" t="s">
        <v>94</v>
      </c>
      <c r="B284" s="63" t="s">
        <v>100</v>
      </c>
      <c r="C284" s="63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</row>
    <row r="285" spans="1:26" ht="13.5" thickBot="1" x14ac:dyDescent="0.25">
      <c r="A285" s="63"/>
      <c r="B285" s="63"/>
      <c r="C285" s="63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</row>
    <row r="286" spans="1:26" ht="13.5" thickTop="1" x14ac:dyDescent="0.2">
      <c r="A286" s="8"/>
      <c r="B286" s="9" t="s">
        <v>84</v>
      </c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</row>
    <row r="287" spans="1:26" x14ac:dyDescent="0.2">
      <c r="A287" s="4"/>
      <c r="B287" s="10" t="s">
        <v>0</v>
      </c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26" x14ac:dyDescent="0.2">
      <c r="A288" s="4"/>
      <c r="B288" s="10" t="s">
        <v>1</v>
      </c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22" x14ac:dyDescent="0.2">
      <c r="A289" s="504"/>
      <c r="B289" s="505"/>
      <c r="C289" s="505"/>
      <c r="D289" s="505"/>
      <c r="E289" s="505"/>
      <c r="F289" s="505"/>
      <c r="G289" s="505"/>
      <c r="H289" s="505"/>
      <c r="I289" s="505"/>
      <c r="J289" s="505"/>
      <c r="K289" s="505"/>
      <c r="L289" s="505"/>
      <c r="M289" s="505"/>
      <c r="N289" s="505"/>
      <c r="O289" s="505"/>
      <c r="P289" s="505"/>
      <c r="Q289" s="505"/>
      <c r="R289" s="505"/>
    </row>
    <row r="290" spans="1:22" x14ac:dyDescent="0.2">
      <c r="A290" s="13" t="s">
        <v>3</v>
      </c>
      <c r="B290" s="184" t="s">
        <v>56</v>
      </c>
      <c r="C290" s="184" t="s">
        <v>57</v>
      </c>
      <c r="D290" s="184" t="s">
        <v>58</v>
      </c>
      <c r="E290" s="184" t="s">
        <v>59</v>
      </c>
      <c r="F290" s="184" t="s">
        <v>60</v>
      </c>
      <c r="G290" s="184" t="s">
        <v>61</v>
      </c>
      <c r="H290" s="184" t="s">
        <v>62</v>
      </c>
      <c r="I290" s="184" t="s">
        <v>63</v>
      </c>
      <c r="J290" s="184" t="s">
        <v>64</v>
      </c>
      <c r="K290" s="184" t="s">
        <v>65</v>
      </c>
      <c r="L290" s="184" t="s">
        <v>66</v>
      </c>
      <c r="M290" s="184" t="s">
        <v>67</v>
      </c>
      <c r="N290" s="184" t="s">
        <v>68</v>
      </c>
      <c r="O290" s="184" t="s">
        <v>69</v>
      </c>
      <c r="P290" s="184" t="s">
        <v>70</v>
      </c>
      <c r="Q290" s="184" t="s">
        <v>71</v>
      </c>
      <c r="R290" s="184" t="s">
        <v>87</v>
      </c>
      <c r="S290" s="184" t="s">
        <v>95</v>
      </c>
      <c r="T290" s="184" t="s">
        <v>96</v>
      </c>
      <c r="U290" s="184" t="s">
        <v>197</v>
      </c>
      <c r="V290" s="184" t="s">
        <v>271</v>
      </c>
    </row>
    <row r="291" spans="1:22" x14ac:dyDescent="0.2">
      <c r="A291" s="15" t="s">
        <v>4</v>
      </c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22" ht="13.5" thickBot="1" x14ac:dyDescent="0.25">
      <c r="A292" s="15" t="s">
        <v>88</v>
      </c>
      <c r="B292" s="395">
        <v>0</v>
      </c>
      <c r="C292" s="395">
        <v>0</v>
      </c>
      <c r="D292" s="395">
        <v>2</v>
      </c>
      <c r="E292" s="395">
        <v>18</v>
      </c>
      <c r="F292" s="395">
        <v>25</v>
      </c>
      <c r="G292" s="395">
        <v>24</v>
      </c>
      <c r="H292" s="395">
        <v>39</v>
      </c>
      <c r="I292" s="395">
        <v>53</v>
      </c>
      <c r="J292" s="395">
        <v>63</v>
      </c>
      <c r="K292" s="395">
        <v>58</v>
      </c>
      <c r="L292" s="395">
        <v>59</v>
      </c>
      <c r="M292" s="395">
        <v>70</v>
      </c>
      <c r="N292" s="395">
        <v>160</v>
      </c>
      <c r="O292" s="395">
        <v>243</v>
      </c>
      <c r="P292" s="395">
        <v>291</v>
      </c>
      <c r="Q292" s="395">
        <v>553</v>
      </c>
      <c r="R292" s="395">
        <v>888</v>
      </c>
      <c r="S292" s="395">
        <v>1188</v>
      </c>
      <c r="T292" s="395">
        <v>1850</v>
      </c>
      <c r="U292" s="395">
        <v>2312</v>
      </c>
      <c r="V292" s="395">
        <v>2672</v>
      </c>
    </row>
    <row r="293" spans="1:22" ht="14.25" thickTop="1" thickBot="1" x14ac:dyDescent="0.25">
      <c r="A293" s="17" t="s">
        <v>5</v>
      </c>
      <c r="B293" s="396">
        <v>0</v>
      </c>
      <c r="C293" s="396">
        <v>0</v>
      </c>
      <c r="D293" s="396">
        <v>0</v>
      </c>
      <c r="E293" s="396">
        <v>0</v>
      </c>
      <c r="F293" s="396">
        <v>0</v>
      </c>
      <c r="G293" s="396">
        <v>0</v>
      </c>
      <c r="H293" s="396">
        <v>0</v>
      </c>
      <c r="I293" s="396">
        <v>0</v>
      </c>
      <c r="J293" s="396">
        <v>0</v>
      </c>
      <c r="K293" s="396">
        <v>0</v>
      </c>
      <c r="L293" s="396">
        <v>0</v>
      </c>
      <c r="M293" s="396">
        <v>0</v>
      </c>
      <c r="N293" s="396">
        <v>0</v>
      </c>
      <c r="O293" s="396">
        <v>0</v>
      </c>
      <c r="P293" s="396">
        <v>0</v>
      </c>
      <c r="Q293" s="396">
        <v>0</v>
      </c>
      <c r="R293" s="396">
        <v>0</v>
      </c>
      <c r="S293" s="396">
        <v>0</v>
      </c>
      <c r="T293" s="396">
        <v>12</v>
      </c>
      <c r="U293" s="396">
        <v>39</v>
      </c>
      <c r="V293" s="396">
        <v>55</v>
      </c>
    </row>
    <row r="294" spans="1:22" ht="14.25" thickTop="1" thickBot="1" x14ac:dyDescent="0.25">
      <c r="A294" s="17" t="s">
        <v>6</v>
      </c>
      <c r="B294" s="396">
        <v>0</v>
      </c>
      <c r="C294" s="396">
        <v>0</v>
      </c>
      <c r="D294" s="396">
        <v>0</v>
      </c>
      <c r="E294" s="396">
        <v>0</v>
      </c>
      <c r="F294" s="396">
        <v>0</v>
      </c>
      <c r="G294" s="396">
        <v>0</v>
      </c>
      <c r="H294" s="396">
        <v>0</v>
      </c>
      <c r="I294" s="396">
        <v>0</v>
      </c>
      <c r="J294" s="396">
        <v>0</v>
      </c>
      <c r="K294" s="396">
        <v>0</v>
      </c>
      <c r="L294" s="396">
        <v>0</v>
      </c>
      <c r="M294" s="396">
        <v>0</v>
      </c>
      <c r="N294" s="396">
        <v>0</v>
      </c>
      <c r="O294" s="396">
        <v>0</v>
      </c>
      <c r="P294" s="396">
        <v>0</v>
      </c>
      <c r="Q294" s="396">
        <v>0</v>
      </c>
      <c r="R294" s="396">
        <v>0</v>
      </c>
      <c r="S294" s="396">
        <v>0</v>
      </c>
      <c r="T294" s="396">
        <v>0</v>
      </c>
      <c r="U294" s="396">
        <v>0</v>
      </c>
      <c r="V294" s="396">
        <v>0</v>
      </c>
    </row>
    <row r="295" spans="1:22" ht="14.25" thickTop="1" thickBot="1" x14ac:dyDescent="0.25">
      <c r="A295" s="393" t="s">
        <v>7</v>
      </c>
      <c r="B295" s="396">
        <v>0</v>
      </c>
      <c r="C295" s="396">
        <v>0</v>
      </c>
      <c r="D295" s="396">
        <v>0</v>
      </c>
      <c r="E295" s="396">
        <v>0</v>
      </c>
      <c r="F295" s="396">
        <v>0</v>
      </c>
      <c r="G295" s="396">
        <v>0</v>
      </c>
      <c r="H295" s="396">
        <v>0</v>
      </c>
      <c r="I295" s="396">
        <v>0</v>
      </c>
      <c r="J295" s="396">
        <v>0</v>
      </c>
      <c r="K295" s="396">
        <v>0</v>
      </c>
      <c r="L295" s="396">
        <v>0</v>
      </c>
      <c r="M295" s="396">
        <v>0</v>
      </c>
      <c r="N295" s="396">
        <v>0</v>
      </c>
      <c r="O295" s="396">
        <v>0</v>
      </c>
      <c r="P295" s="396">
        <v>0</v>
      </c>
      <c r="Q295" s="396">
        <v>0</v>
      </c>
      <c r="R295" s="396">
        <v>1</v>
      </c>
      <c r="S295" s="396">
        <v>0</v>
      </c>
      <c r="T295" s="396">
        <v>37</v>
      </c>
      <c r="U295" s="396">
        <v>59</v>
      </c>
      <c r="V295" s="396">
        <v>58</v>
      </c>
    </row>
    <row r="296" spans="1:22" ht="14.25" thickTop="1" thickBot="1" x14ac:dyDescent="0.25">
      <c r="A296" s="17" t="s">
        <v>8</v>
      </c>
      <c r="B296" s="396">
        <v>0</v>
      </c>
      <c r="C296" s="396">
        <v>0</v>
      </c>
      <c r="D296" s="396">
        <v>0</v>
      </c>
      <c r="E296" s="396">
        <v>0</v>
      </c>
      <c r="F296" s="396">
        <v>0</v>
      </c>
      <c r="G296" s="396">
        <v>0</v>
      </c>
      <c r="H296" s="396">
        <v>0</v>
      </c>
      <c r="I296" s="396">
        <v>0</v>
      </c>
      <c r="J296" s="396">
        <v>0</v>
      </c>
      <c r="K296" s="396">
        <v>0</v>
      </c>
      <c r="L296" s="396">
        <v>0</v>
      </c>
      <c r="M296" s="396">
        <v>0</v>
      </c>
      <c r="N296" s="396">
        <v>0</v>
      </c>
      <c r="O296" s="396">
        <v>0</v>
      </c>
      <c r="P296" s="396">
        <v>0</v>
      </c>
      <c r="Q296" s="396">
        <v>0</v>
      </c>
      <c r="R296" s="396">
        <v>4</v>
      </c>
      <c r="S296" s="396">
        <v>6</v>
      </c>
      <c r="T296" s="396">
        <v>5</v>
      </c>
      <c r="U296" s="396">
        <v>5</v>
      </c>
      <c r="V296" s="396">
        <v>27</v>
      </c>
    </row>
    <row r="297" spans="1:22" ht="14.25" thickTop="1" thickBot="1" x14ac:dyDescent="0.25">
      <c r="A297" s="17" t="s">
        <v>83</v>
      </c>
      <c r="B297" s="396">
        <v>0</v>
      </c>
      <c r="C297" s="396">
        <v>0</v>
      </c>
      <c r="D297" s="396">
        <v>0</v>
      </c>
      <c r="E297" s="396">
        <v>0</v>
      </c>
      <c r="F297" s="396">
        <v>0</v>
      </c>
      <c r="G297" s="396">
        <v>0</v>
      </c>
      <c r="H297" s="396">
        <v>0</v>
      </c>
      <c r="I297" s="396">
        <v>0</v>
      </c>
      <c r="J297" s="396">
        <v>0</v>
      </c>
      <c r="K297" s="396">
        <v>0</v>
      </c>
      <c r="L297" s="396">
        <v>0</v>
      </c>
      <c r="M297" s="396">
        <v>0</v>
      </c>
      <c r="N297" s="396">
        <v>0</v>
      </c>
      <c r="O297" s="396">
        <v>0</v>
      </c>
      <c r="P297" s="396">
        <v>28</v>
      </c>
      <c r="Q297" s="396">
        <v>152</v>
      </c>
      <c r="R297" s="396">
        <v>328</v>
      </c>
      <c r="S297" s="396">
        <v>289</v>
      </c>
      <c r="T297" s="396">
        <v>394</v>
      </c>
      <c r="U297" s="396">
        <v>564</v>
      </c>
      <c r="V297" s="396">
        <v>732</v>
      </c>
    </row>
    <row r="298" spans="1:22" ht="14.25" thickTop="1" thickBot="1" x14ac:dyDescent="0.25">
      <c r="A298" s="17" t="s">
        <v>10</v>
      </c>
      <c r="B298" s="396">
        <v>0</v>
      </c>
      <c r="C298" s="396">
        <v>0</v>
      </c>
      <c r="D298" s="396">
        <v>0</v>
      </c>
      <c r="E298" s="396">
        <v>0</v>
      </c>
      <c r="F298" s="396">
        <v>0</v>
      </c>
      <c r="G298" s="396">
        <v>0</v>
      </c>
      <c r="H298" s="396">
        <v>0</v>
      </c>
      <c r="I298" s="396">
        <v>0</v>
      </c>
      <c r="J298" s="396">
        <v>0</v>
      </c>
      <c r="K298" s="396">
        <v>0</v>
      </c>
      <c r="L298" s="396">
        <v>0</v>
      </c>
      <c r="M298" s="396">
        <v>0</v>
      </c>
      <c r="N298" s="396">
        <v>0</v>
      </c>
      <c r="O298" s="396">
        <v>0</v>
      </c>
      <c r="P298" s="396">
        <v>0</v>
      </c>
      <c r="Q298" s="396">
        <v>0</v>
      </c>
      <c r="R298" s="396">
        <v>0</v>
      </c>
      <c r="S298" s="396">
        <v>0</v>
      </c>
      <c r="T298" s="396">
        <v>0</v>
      </c>
      <c r="U298" s="396">
        <v>0</v>
      </c>
      <c r="V298" s="396">
        <v>0</v>
      </c>
    </row>
    <row r="299" spans="1:22" ht="14.25" thickTop="1" thickBot="1" x14ac:dyDescent="0.25">
      <c r="A299" s="17" t="s">
        <v>11</v>
      </c>
      <c r="B299" s="396">
        <v>0</v>
      </c>
      <c r="C299" s="396">
        <v>0</v>
      </c>
      <c r="D299" s="396">
        <v>0</v>
      </c>
      <c r="E299" s="396">
        <v>0</v>
      </c>
      <c r="F299" s="396">
        <v>0</v>
      </c>
      <c r="G299" s="396">
        <v>0</v>
      </c>
      <c r="H299" s="396">
        <v>0</v>
      </c>
      <c r="I299" s="396">
        <v>0</v>
      </c>
      <c r="J299" s="396">
        <v>0</v>
      </c>
      <c r="K299" s="396">
        <v>0</v>
      </c>
      <c r="L299" s="396">
        <v>0</v>
      </c>
      <c r="M299" s="396">
        <v>0</v>
      </c>
      <c r="N299" s="396">
        <v>0</v>
      </c>
      <c r="O299" s="396">
        <v>0</v>
      </c>
      <c r="P299" s="396">
        <v>0</v>
      </c>
      <c r="Q299" s="396">
        <v>0</v>
      </c>
      <c r="R299" s="396">
        <v>1</v>
      </c>
      <c r="S299" s="396">
        <v>3</v>
      </c>
      <c r="T299" s="396">
        <v>16</v>
      </c>
      <c r="U299" s="396">
        <v>21</v>
      </c>
      <c r="V299" s="396">
        <v>27</v>
      </c>
    </row>
    <row r="300" spans="1:22" ht="14.25" thickTop="1" thickBot="1" x14ac:dyDescent="0.25">
      <c r="A300" s="17" t="s">
        <v>12</v>
      </c>
      <c r="B300" s="396">
        <v>0</v>
      </c>
      <c r="C300" s="396">
        <v>0</v>
      </c>
      <c r="D300" s="396">
        <v>0</v>
      </c>
      <c r="E300" s="396">
        <v>0</v>
      </c>
      <c r="F300" s="396">
        <v>0</v>
      </c>
      <c r="G300" s="396">
        <v>0</v>
      </c>
      <c r="H300" s="396">
        <v>0</v>
      </c>
      <c r="I300" s="396">
        <v>0</v>
      </c>
      <c r="J300" s="396">
        <v>0</v>
      </c>
      <c r="K300" s="396">
        <v>0</v>
      </c>
      <c r="L300" s="396">
        <v>0</v>
      </c>
      <c r="M300" s="396">
        <v>0</v>
      </c>
      <c r="N300" s="396">
        <v>0</v>
      </c>
      <c r="O300" s="396">
        <v>0</v>
      </c>
      <c r="P300" s="396">
        <v>0</v>
      </c>
      <c r="Q300" s="396">
        <v>0</v>
      </c>
      <c r="R300" s="396">
        <v>0</v>
      </c>
      <c r="S300" s="396">
        <v>0</v>
      </c>
      <c r="T300" s="396">
        <v>0</v>
      </c>
      <c r="U300" s="396">
        <v>0</v>
      </c>
      <c r="V300" s="396">
        <v>0</v>
      </c>
    </row>
    <row r="301" spans="1:22" ht="14.25" thickTop="1" thickBot="1" x14ac:dyDescent="0.25">
      <c r="A301" s="17" t="s">
        <v>13</v>
      </c>
      <c r="B301" s="396">
        <v>0</v>
      </c>
      <c r="C301" s="396">
        <v>0</v>
      </c>
      <c r="D301" s="396">
        <v>0</v>
      </c>
      <c r="E301" s="396">
        <v>0</v>
      </c>
      <c r="F301" s="396">
        <v>0</v>
      </c>
      <c r="G301" s="396">
        <v>0</v>
      </c>
      <c r="H301" s="396">
        <v>0</v>
      </c>
      <c r="I301" s="396">
        <v>0</v>
      </c>
      <c r="J301" s="396">
        <v>0</v>
      </c>
      <c r="K301" s="396">
        <v>0</v>
      </c>
      <c r="L301" s="396">
        <v>0</v>
      </c>
      <c r="M301" s="396">
        <v>0</v>
      </c>
      <c r="N301" s="396">
        <v>72</v>
      </c>
      <c r="O301" s="396">
        <v>99</v>
      </c>
      <c r="P301" s="396">
        <v>74</v>
      </c>
      <c r="Q301" s="396">
        <v>113</v>
      </c>
      <c r="R301" s="396">
        <v>114</v>
      </c>
      <c r="S301" s="396">
        <v>114</v>
      </c>
      <c r="T301" s="396">
        <v>116</v>
      </c>
      <c r="U301" s="396">
        <v>151</v>
      </c>
      <c r="V301" s="396">
        <v>230</v>
      </c>
    </row>
    <row r="302" spans="1:22" ht="14.25" thickTop="1" thickBot="1" x14ac:dyDescent="0.25">
      <c r="A302" s="17" t="s">
        <v>14</v>
      </c>
      <c r="B302" s="396">
        <v>0</v>
      </c>
      <c r="C302" s="396">
        <v>0</v>
      </c>
      <c r="D302" s="396">
        <v>2</v>
      </c>
      <c r="E302" s="396">
        <v>18</v>
      </c>
      <c r="F302" s="396">
        <v>25</v>
      </c>
      <c r="G302" s="396">
        <v>24</v>
      </c>
      <c r="H302" s="396">
        <v>39</v>
      </c>
      <c r="I302" s="396">
        <v>53</v>
      </c>
      <c r="J302" s="396">
        <v>63</v>
      </c>
      <c r="K302" s="396">
        <v>58</v>
      </c>
      <c r="L302" s="396">
        <v>59</v>
      </c>
      <c r="M302" s="396">
        <v>58</v>
      </c>
      <c r="N302" s="396">
        <v>58</v>
      </c>
      <c r="O302" s="396">
        <v>49</v>
      </c>
      <c r="P302" s="396">
        <v>52</v>
      </c>
      <c r="Q302" s="396">
        <v>75</v>
      </c>
      <c r="R302" s="396">
        <v>148</v>
      </c>
      <c r="S302" s="396">
        <v>264</v>
      </c>
      <c r="T302" s="396">
        <v>411</v>
      </c>
      <c r="U302" s="396">
        <v>408</v>
      </c>
      <c r="V302" s="396">
        <v>395</v>
      </c>
    </row>
    <row r="303" spans="1:22" ht="14.25" thickTop="1" thickBot="1" x14ac:dyDescent="0.25">
      <c r="A303" s="17" t="s">
        <v>15</v>
      </c>
      <c r="B303" s="396">
        <v>0</v>
      </c>
      <c r="C303" s="396">
        <v>0</v>
      </c>
      <c r="D303" s="396">
        <v>0</v>
      </c>
      <c r="E303" s="396">
        <v>0</v>
      </c>
      <c r="F303" s="396">
        <v>0</v>
      </c>
      <c r="G303" s="396">
        <v>0</v>
      </c>
      <c r="H303" s="396">
        <v>0</v>
      </c>
      <c r="I303" s="396">
        <v>0</v>
      </c>
      <c r="J303" s="396">
        <v>0</v>
      </c>
      <c r="K303" s="396">
        <v>0</v>
      </c>
      <c r="L303" s="396">
        <v>0</v>
      </c>
      <c r="M303" s="396">
        <v>0</v>
      </c>
      <c r="N303" s="396">
        <v>0</v>
      </c>
      <c r="O303" s="396">
        <v>0</v>
      </c>
      <c r="P303" s="396">
        <v>0</v>
      </c>
      <c r="Q303" s="396">
        <v>0</v>
      </c>
      <c r="R303" s="396">
        <v>0</v>
      </c>
      <c r="S303" s="396">
        <v>0</v>
      </c>
      <c r="T303" s="396">
        <v>89</v>
      </c>
      <c r="U303" s="396">
        <v>117</v>
      </c>
      <c r="V303" s="396">
        <v>155</v>
      </c>
    </row>
    <row r="304" spans="1:22" ht="14.25" thickTop="1" thickBot="1" x14ac:dyDescent="0.25">
      <c r="A304" s="17" t="s">
        <v>16</v>
      </c>
      <c r="B304" s="396">
        <v>0</v>
      </c>
      <c r="C304" s="396">
        <v>0</v>
      </c>
      <c r="D304" s="396">
        <v>0</v>
      </c>
      <c r="E304" s="396">
        <v>0</v>
      </c>
      <c r="F304" s="396">
        <v>0</v>
      </c>
      <c r="G304" s="396">
        <v>0</v>
      </c>
      <c r="H304" s="396">
        <v>0</v>
      </c>
      <c r="I304" s="396">
        <v>0</v>
      </c>
      <c r="J304" s="396">
        <v>0</v>
      </c>
      <c r="K304" s="396">
        <v>0</v>
      </c>
      <c r="L304" s="396">
        <v>0</v>
      </c>
      <c r="M304" s="396">
        <v>0</v>
      </c>
      <c r="N304" s="396">
        <v>0</v>
      </c>
      <c r="O304" s="396">
        <v>0</v>
      </c>
      <c r="P304" s="396">
        <v>0</v>
      </c>
      <c r="Q304" s="396">
        <v>0</v>
      </c>
      <c r="R304" s="396">
        <v>0</v>
      </c>
      <c r="S304" s="396">
        <v>0</v>
      </c>
      <c r="T304" s="396">
        <v>0</v>
      </c>
      <c r="U304" s="396">
        <v>0</v>
      </c>
      <c r="V304" s="396">
        <v>0</v>
      </c>
    </row>
    <row r="305" spans="1:22" ht="14.25" thickTop="1" thickBot="1" x14ac:dyDescent="0.25">
      <c r="A305" s="17" t="s">
        <v>17</v>
      </c>
      <c r="B305" s="396">
        <v>0</v>
      </c>
      <c r="C305" s="396">
        <v>0</v>
      </c>
      <c r="D305" s="396">
        <v>0</v>
      </c>
      <c r="E305" s="396">
        <v>0</v>
      </c>
      <c r="F305" s="396">
        <v>0</v>
      </c>
      <c r="G305" s="396">
        <v>0</v>
      </c>
      <c r="H305" s="396">
        <v>0</v>
      </c>
      <c r="I305" s="396">
        <v>0</v>
      </c>
      <c r="J305" s="396">
        <v>0</v>
      </c>
      <c r="K305" s="396">
        <v>0</v>
      </c>
      <c r="L305" s="396">
        <v>0</v>
      </c>
      <c r="M305" s="396">
        <v>0</v>
      </c>
      <c r="N305" s="396">
        <v>0</v>
      </c>
      <c r="O305" s="396">
        <v>0</v>
      </c>
      <c r="P305" s="396">
        <v>0</v>
      </c>
      <c r="Q305" s="396">
        <v>0</v>
      </c>
      <c r="R305" s="396">
        <v>1</v>
      </c>
      <c r="S305" s="396">
        <v>0</v>
      </c>
      <c r="T305" s="396">
        <v>0</v>
      </c>
      <c r="U305" s="396">
        <v>3</v>
      </c>
      <c r="V305" s="396">
        <v>8</v>
      </c>
    </row>
    <row r="306" spans="1:22" ht="14.25" thickTop="1" thickBot="1" x14ac:dyDescent="0.25">
      <c r="A306" s="17" t="s">
        <v>18</v>
      </c>
      <c r="B306" s="396">
        <v>0</v>
      </c>
      <c r="C306" s="396">
        <v>0</v>
      </c>
      <c r="D306" s="396">
        <v>0</v>
      </c>
      <c r="E306" s="396">
        <v>0</v>
      </c>
      <c r="F306" s="396">
        <v>0</v>
      </c>
      <c r="G306" s="396">
        <v>0</v>
      </c>
      <c r="H306" s="396">
        <v>0</v>
      </c>
      <c r="I306" s="396">
        <v>0</v>
      </c>
      <c r="J306" s="396">
        <v>0</v>
      </c>
      <c r="K306" s="396">
        <v>0</v>
      </c>
      <c r="L306" s="396">
        <v>0</v>
      </c>
      <c r="M306" s="396">
        <v>0</v>
      </c>
      <c r="N306" s="396">
        <v>0</v>
      </c>
      <c r="O306" s="396">
        <v>0</v>
      </c>
      <c r="P306" s="396">
        <v>0</v>
      </c>
      <c r="Q306" s="396">
        <v>1</v>
      </c>
      <c r="R306" s="396">
        <v>5</v>
      </c>
      <c r="S306" s="396">
        <v>12</v>
      </c>
      <c r="T306" s="396">
        <v>16</v>
      </c>
      <c r="U306" s="396">
        <v>14</v>
      </c>
      <c r="V306" s="396">
        <v>10</v>
      </c>
    </row>
    <row r="307" spans="1:22" ht="14.25" thickTop="1" thickBot="1" x14ac:dyDescent="0.25">
      <c r="A307" s="393" t="s">
        <v>19</v>
      </c>
      <c r="B307" s="396">
        <v>0</v>
      </c>
      <c r="C307" s="396">
        <v>0</v>
      </c>
      <c r="D307" s="396">
        <v>0</v>
      </c>
      <c r="E307" s="396">
        <v>0</v>
      </c>
      <c r="F307" s="396">
        <v>0</v>
      </c>
      <c r="G307" s="396">
        <v>0</v>
      </c>
      <c r="H307" s="396">
        <v>0</v>
      </c>
      <c r="I307" s="396">
        <v>0</v>
      </c>
      <c r="J307" s="396">
        <v>0</v>
      </c>
      <c r="K307" s="396">
        <v>0</v>
      </c>
      <c r="L307" s="396">
        <v>0</v>
      </c>
      <c r="M307" s="396">
        <v>0</v>
      </c>
      <c r="N307" s="396">
        <v>0</v>
      </c>
      <c r="O307" s="396">
        <v>0</v>
      </c>
      <c r="P307" s="396">
        <v>0</v>
      </c>
      <c r="Q307" s="396">
        <v>0</v>
      </c>
      <c r="R307" s="396">
        <v>0</v>
      </c>
      <c r="S307" s="396">
        <v>1</v>
      </c>
      <c r="T307" s="396">
        <v>1</v>
      </c>
      <c r="U307" s="396">
        <v>1</v>
      </c>
      <c r="V307" s="396">
        <v>1</v>
      </c>
    </row>
    <row r="308" spans="1:22" ht="14.25" thickTop="1" thickBot="1" x14ac:dyDescent="0.25">
      <c r="A308" s="17" t="s">
        <v>20</v>
      </c>
      <c r="B308" s="396">
        <v>0</v>
      </c>
      <c r="C308" s="396">
        <v>0</v>
      </c>
      <c r="D308" s="396">
        <v>0</v>
      </c>
      <c r="E308" s="396">
        <v>0</v>
      </c>
      <c r="F308" s="396">
        <v>0</v>
      </c>
      <c r="G308" s="396">
        <v>0</v>
      </c>
      <c r="H308" s="396">
        <v>0</v>
      </c>
      <c r="I308" s="396">
        <v>0</v>
      </c>
      <c r="J308" s="396">
        <v>0</v>
      </c>
      <c r="K308" s="396">
        <v>0</v>
      </c>
      <c r="L308" s="396">
        <v>0</v>
      </c>
      <c r="M308" s="396">
        <v>0</v>
      </c>
      <c r="N308" s="396">
        <v>0</v>
      </c>
      <c r="O308" s="396">
        <v>0</v>
      </c>
      <c r="P308" s="396">
        <v>0</v>
      </c>
      <c r="Q308" s="396">
        <v>2</v>
      </c>
      <c r="R308" s="396">
        <v>11</v>
      </c>
      <c r="S308" s="396">
        <v>27</v>
      </c>
      <c r="T308" s="396">
        <v>46</v>
      </c>
      <c r="U308" s="396">
        <v>46</v>
      </c>
      <c r="V308" s="396">
        <v>98</v>
      </c>
    </row>
    <row r="309" spans="1:22" ht="14.25" thickTop="1" thickBot="1" x14ac:dyDescent="0.25">
      <c r="A309" s="17" t="s">
        <v>136</v>
      </c>
      <c r="B309" s="396">
        <v>0</v>
      </c>
      <c r="C309" s="396">
        <v>0</v>
      </c>
      <c r="D309" s="396">
        <v>0</v>
      </c>
      <c r="E309" s="396">
        <v>0</v>
      </c>
      <c r="F309" s="396">
        <v>0</v>
      </c>
      <c r="G309" s="396">
        <v>0</v>
      </c>
      <c r="H309" s="396">
        <v>0</v>
      </c>
      <c r="I309" s="396">
        <v>0</v>
      </c>
      <c r="J309" s="396">
        <v>0</v>
      </c>
      <c r="K309" s="396">
        <v>0</v>
      </c>
      <c r="L309" s="396">
        <v>0</v>
      </c>
      <c r="M309" s="396">
        <v>0</v>
      </c>
      <c r="N309" s="396">
        <v>0</v>
      </c>
      <c r="O309" s="396">
        <v>0</v>
      </c>
      <c r="P309" s="396">
        <v>0</v>
      </c>
      <c r="Q309" s="396">
        <v>0</v>
      </c>
      <c r="R309" s="396">
        <v>0</v>
      </c>
      <c r="S309" s="396">
        <v>0</v>
      </c>
      <c r="T309" s="396">
        <v>0</v>
      </c>
      <c r="U309" s="396">
        <v>0</v>
      </c>
      <c r="V309" s="396">
        <v>0</v>
      </c>
    </row>
    <row r="310" spans="1:22" ht="24" thickTop="1" thickBot="1" x14ac:dyDescent="0.25">
      <c r="A310" s="17" t="s">
        <v>22</v>
      </c>
      <c r="B310" s="396">
        <v>0</v>
      </c>
      <c r="C310" s="396">
        <v>0</v>
      </c>
      <c r="D310" s="396">
        <v>0</v>
      </c>
      <c r="E310" s="396">
        <v>0</v>
      </c>
      <c r="F310" s="396">
        <v>0</v>
      </c>
      <c r="G310" s="396">
        <v>0</v>
      </c>
      <c r="H310" s="396">
        <v>0</v>
      </c>
      <c r="I310" s="396">
        <v>0</v>
      </c>
      <c r="J310" s="396">
        <v>0</v>
      </c>
      <c r="K310" s="396">
        <v>0</v>
      </c>
      <c r="L310" s="396">
        <v>0</v>
      </c>
      <c r="M310" s="396">
        <v>0</v>
      </c>
      <c r="N310" s="396">
        <v>0</v>
      </c>
      <c r="O310" s="396">
        <v>0</v>
      </c>
      <c r="P310" s="396">
        <v>0</v>
      </c>
      <c r="Q310" s="396">
        <v>0</v>
      </c>
      <c r="R310" s="396">
        <v>19</v>
      </c>
      <c r="S310" s="396">
        <v>105</v>
      </c>
      <c r="T310" s="396">
        <v>105</v>
      </c>
      <c r="U310" s="396">
        <v>146</v>
      </c>
      <c r="V310" s="396">
        <v>24</v>
      </c>
    </row>
    <row r="311" spans="1:22" ht="14.25" thickTop="1" thickBot="1" x14ac:dyDescent="0.25">
      <c r="A311" s="17" t="s">
        <v>23</v>
      </c>
      <c r="B311" s="396">
        <v>0</v>
      </c>
      <c r="C311" s="396">
        <v>0</v>
      </c>
      <c r="D311" s="396">
        <v>0</v>
      </c>
      <c r="E311" s="396">
        <v>0</v>
      </c>
      <c r="F311" s="396">
        <v>0</v>
      </c>
      <c r="G311" s="396">
        <v>0</v>
      </c>
      <c r="H311" s="396">
        <v>0</v>
      </c>
      <c r="I311" s="396">
        <v>0</v>
      </c>
      <c r="J311" s="396">
        <v>0</v>
      </c>
      <c r="K311" s="396">
        <v>0</v>
      </c>
      <c r="L311" s="396">
        <v>0</v>
      </c>
      <c r="M311" s="396">
        <v>0</v>
      </c>
      <c r="N311" s="396">
        <v>0</v>
      </c>
      <c r="O311" s="396">
        <v>0</v>
      </c>
      <c r="P311" s="396">
        <v>0</v>
      </c>
      <c r="Q311" s="396">
        <v>0</v>
      </c>
      <c r="R311" s="396">
        <v>0</v>
      </c>
      <c r="S311" s="396">
        <v>13</v>
      </c>
      <c r="T311" s="396">
        <v>54</v>
      </c>
      <c r="U311" s="396">
        <v>64</v>
      </c>
      <c r="V311" s="396">
        <v>62</v>
      </c>
    </row>
    <row r="312" spans="1:22" ht="14.25" thickTop="1" thickBot="1" x14ac:dyDescent="0.25">
      <c r="A312" s="17" t="s">
        <v>24</v>
      </c>
      <c r="B312" s="396">
        <v>0</v>
      </c>
      <c r="C312" s="396">
        <v>0</v>
      </c>
      <c r="D312" s="396">
        <v>0</v>
      </c>
      <c r="E312" s="396">
        <v>0</v>
      </c>
      <c r="F312" s="396">
        <v>0</v>
      </c>
      <c r="G312" s="396">
        <v>0</v>
      </c>
      <c r="H312" s="396">
        <v>0</v>
      </c>
      <c r="I312" s="396">
        <v>0</v>
      </c>
      <c r="J312" s="396">
        <v>0</v>
      </c>
      <c r="K312" s="396">
        <v>0</v>
      </c>
      <c r="L312" s="396">
        <v>0</v>
      </c>
      <c r="M312" s="396">
        <v>0</v>
      </c>
      <c r="N312" s="396">
        <v>0</v>
      </c>
      <c r="O312" s="396">
        <v>28</v>
      </c>
      <c r="P312" s="396">
        <v>13</v>
      </c>
      <c r="Q312" s="396">
        <v>38</v>
      </c>
      <c r="R312" s="396">
        <v>61</v>
      </c>
      <c r="S312" s="396">
        <v>80</v>
      </c>
      <c r="T312" s="396">
        <v>126</v>
      </c>
      <c r="U312" s="396">
        <v>195</v>
      </c>
      <c r="V312" s="396">
        <v>189</v>
      </c>
    </row>
    <row r="313" spans="1:22" ht="14.25" thickTop="1" thickBot="1" x14ac:dyDescent="0.25">
      <c r="A313" s="17" t="s">
        <v>25</v>
      </c>
      <c r="B313" s="396">
        <v>0</v>
      </c>
      <c r="C313" s="396">
        <v>0</v>
      </c>
      <c r="D313" s="396">
        <v>0</v>
      </c>
      <c r="E313" s="396">
        <v>0</v>
      </c>
      <c r="F313" s="396">
        <v>0</v>
      </c>
      <c r="G313" s="396">
        <v>0</v>
      </c>
      <c r="H313" s="396">
        <v>0</v>
      </c>
      <c r="I313" s="396">
        <v>0</v>
      </c>
      <c r="J313" s="396">
        <v>0</v>
      </c>
      <c r="K313" s="396">
        <v>0</v>
      </c>
      <c r="L313" s="396">
        <v>0</v>
      </c>
      <c r="M313" s="396">
        <v>0</v>
      </c>
      <c r="N313" s="396">
        <v>0</v>
      </c>
      <c r="O313" s="396">
        <v>0</v>
      </c>
      <c r="P313" s="396">
        <v>0</v>
      </c>
      <c r="Q313" s="396">
        <v>0</v>
      </c>
      <c r="R313" s="396">
        <v>0</v>
      </c>
      <c r="S313" s="396">
        <v>0</v>
      </c>
      <c r="T313" s="396">
        <v>0</v>
      </c>
      <c r="U313" s="396">
        <v>0</v>
      </c>
      <c r="V313" s="396">
        <v>0</v>
      </c>
    </row>
    <row r="314" spans="1:22" ht="14.25" thickTop="1" thickBot="1" x14ac:dyDescent="0.25">
      <c r="A314" s="17" t="s">
        <v>26</v>
      </c>
      <c r="B314" s="396">
        <v>0</v>
      </c>
      <c r="C314" s="396">
        <v>0</v>
      </c>
      <c r="D314" s="396">
        <v>0</v>
      </c>
      <c r="E314" s="396">
        <v>0</v>
      </c>
      <c r="F314" s="396">
        <v>0</v>
      </c>
      <c r="G314" s="396">
        <v>0</v>
      </c>
      <c r="H314" s="396">
        <v>0</v>
      </c>
      <c r="I314" s="396">
        <v>0</v>
      </c>
      <c r="J314" s="396">
        <v>0</v>
      </c>
      <c r="K314" s="396">
        <v>0</v>
      </c>
      <c r="L314" s="396">
        <v>0</v>
      </c>
      <c r="M314" s="396">
        <v>0</v>
      </c>
      <c r="N314" s="396">
        <v>0</v>
      </c>
      <c r="O314" s="396">
        <v>0</v>
      </c>
      <c r="P314" s="396">
        <v>0</v>
      </c>
      <c r="Q314" s="396">
        <v>0</v>
      </c>
      <c r="R314" s="396">
        <v>0</v>
      </c>
      <c r="S314" s="396">
        <v>0</v>
      </c>
      <c r="T314" s="396">
        <v>0</v>
      </c>
      <c r="U314" s="396">
        <v>3</v>
      </c>
      <c r="V314" s="396">
        <v>47</v>
      </c>
    </row>
    <row r="315" spans="1:22" ht="14.25" thickTop="1" thickBot="1" x14ac:dyDescent="0.25">
      <c r="A315" s="17" t="s">
        <v>27</v>
      </c>
      <c r="B315" s="396">
        <v>0</v>
      </c>
      <c r="C315" s="396">
        <v>0</v>
      </c>
      <c r="D315" s="396">
        <v>0</v>
      </c>
      <c r="E315" s="396">
        <v>0</v>
      </c>
      <c r="F315" s="396">
        <v>0</v>
      </c>
      <c r="G315" s="396">
        <v>0</v>
      </c>
      <c r="H315" s="396">
        <v>0</v>
      </c>
      <c r="I315" s="396">
        <v>0</v>
      </c>
      <c r="J315" s="396">
        <v>0</v>
      </c>
      <c r="K315" s="396">
        <v>0</v>
      </c>
      <c r="L315" s="396">
        <v>0</v>
      </c>
      <c r="M315" s="396">
        <v>0</v>
      </c>
      <c r="N315" s="396">
        <v>0</v>
      </c>
      <c r="O315" s="396">
        <v>0</v>
      </c>
      <c r="P315" s="396">
        <v>0</v>
      </c>
      <c r="Q315" s="396">
        <v>0</v>
      </c>
      <c r="R315" s="396">
        <v>0</v>
      </c>
      <c r="S315" s="396">
        <v>1</v>
      </c>
      <c r="T315" s="396">
        <v>3</v>
      </c>
      <c r="U315" s="396">
        <v>2</v>
      </c>
      <c r="V315" s="396">
        <v>3</v>
      </c>
    </row>
    <row r="316" spans="1:22" ht="14.25" thickTop="1" thickBot="1" x14ac:dyDescent="0.25">
      <c r="A316" s="17" t="s">
        <v>28</v>
      </c>
      <c r="B316" s="396">
        <v>0</v>
      </c>
      <c r="C316" s="396">
        <v>0</v>
      </c>
      <c r="D316" s="396">
        <v>0</v>
      </c>
      <c r="E316" s="396">
        <v>0</v>
      </c>
      <c r="F316" s="396">
        <v>0</v>
      </c>
      <c r="G316" s="396">
        <v>0</v>
      </c>
      <c r="H316" s="396">
        <v>0</v>
      </c>
      <c r="I316" s="396">
        <v>0</v>
      </c>
      <c r="J316" s="396">
        <v>0</v>
      </c>
      <c r="K316" s="396">
        <v>0</v>
      </c>
      <c r="L316" s="396">
        <v>0</v>
      </c>
      <c r="M316" s="396">
        <v>0</v>
      </c>
      <c r="N316" s="396">
        <v>0</v>
      </c>
      <c r="O316" s="396">
        <v>0</v>
      </c>
      <c r="P316" s="396">
        <v>0</v>
      </c>
      <c r="Q316" s="396">
        <v>0</v>
      </c>
      <c r="R316" s="396">
        <v>1</v>
      </c>
      <c r="S316" s="396">
        <v>12</v>
      </c>
      <c r="T316" s="396">
        <v>26</v>
      </c>
      <c r="U316" s="396">
        <v>34</v>
      </c>
      <c r="V316" s="396">
        <v>31</v>
      </c>
    </row>
    <row r="317" spans="1:22" ht="14.25" thickTop="1" thickBot="1" x14ac:dyDescent="0.25">
      <c r="A317" s="17" t="s">
        <v>29</v>
      </c>
      <c r="B317" s="396">
        <v>0</v>
      </c>
      <c r="C317" s="396">
        <v>0</v>
      </c>
      <c r="D317" s="396">
        <v>0</v>
      </c>
      <c r="E317" s="396">
        <v>0</v>
      </c>
      <c r="F317" s="396">
        <v>0</v>
      </c>
      <c r="G317" s="396">
        <v>0</v>
      </c>
      <c r="H317" s="396">
        <v>0</v>
      </c>
      <c r="I317" s="396">
        <v>0</v>
      </c>
      <c r="J317" s="396">
        <v>0</v>
      </c>
      <c r="K317" s="396">
        <v>0</v>
      </c>
      <c r="L317" s="396">
        <v>0</v>
      </c>
      <c r="M317" s="396">
        <v>0</v>
      </c>
      <c r="N317" s="396">
        <v>1</v>
      </c>
      <c r="O317" s="396">
        <v>4</v>
      </c>
      <c r="P317" s="396">
        <v>5</v>
      </c>
      <c r="Q317" s="396">
        <v>0</v>
      </c>
      <c r="R317" s="396">
        <v>1</v>
      </c>
      <c r="S317" s="396">
        <v>2</v>
      </c>
      <c r="T317" s="396">
        <v>74</v>
      </c>
      <c r="U317" s="396">
        <v>90</v>
      </c>
      <c r="V317" s="396">
        <v>0</v>
      </c>
    </row>
    <row r="318" spans="1:22" ht="14.25" thickTop="1" thickBot="1" x14ac:dyDescent="0.25">
      <c r="A318" s="17" t="s">
        <v>30</v>
      </c>
      <c r="B318" s="396">
        <v>0</v>
      </c>
      <c r="C318" s="396">
        <v>0</v>
      </c>
      <c r="D318" s="396">
        <v>0</v>
      </c>
      <c r="E318" s="396">
        <v>0</v>
      </c>
      <c r="F318" s="396">
        <v>0</v>
      </c>
      <c r="G318" s="396">
        <v>0</v>
      </c>
      <c r="H318" s="396">
        <v>0</v>
      </c>
      <c r="I318" s="396">
        <v>0</v>
      </c>
      <c r="J318" s="396">
        <v>0</v>
      </c>
      <c r="K318" s="396">
        <v>0</v>
      </c>
      <c r="L318" s="396">
        <v>0</v>
      </c>
      <c r="M318" s="396">
        <v>12</v>
      </c>
      <c r="N318" s="396">
        <v>29</v>
      </c>
      <c r="O318" s="396">
        <v>63</v>
      </c>
      <c r="P318" s="396">
        <v>119</v>
      </c>
      <c r="Q318" s="396">
        <v>128</v>
      </c>
      <c r="R318" s="396">
        <v>144</v>
      </c>
      <c r="S318" s="396">
        <v>182</v>
      </c>
      <c r="T318" s="396">
        <v>214</v>
      </c>
      <c r="U318" s="396">
        <v>198</v>
      </c>
      <c r="V318" s="396">
        <v>203</v>
      </c>
    </row>
    <row r="319" spans="1:22" ht="14.25" thickTop="1" thickBot="1" x14ac:dyDescent="0.25">
      <c r="A319" s="393" t="s">
        <v>31</v>
      </c>
      <c r="B319" s="396">
        <v>0</v>
      </c>
      <c r="C319" s="396">
        <v>0</v>
      </c>
      <c r="D319" s="396">
        <v>0</v>
      </c>
      <c r="E319" s="396">
        <v>0</v>
      </c>
      <c r="F319" s="396">
        <v>0</v>
      </c>
      <c r="G319" s="396">
        <v>0</v>
      </c>
      <c r="H319" s="396">
        <v>0</v>
      </c>
      <c r="I319" s="396">
        <v>0</v>
      </c>
      <c r="J319" s="396">
        <v>0</v>
      </c>
      <c r="K319" s="396">
        <v>0</v>
      </c>
      <c r="L319" s="396">
        <v>0</v>
      </c>
      <c r="M319" s="396">
        <v>0</v>
      </c>
      <c r="N319" s="396">
        <v>0</v>
      </c>
      <c r="O319" s="396">
        <v>0</v>
      </c>
      <c r="P319" s="396">
        <v>0</v>
      </c>
      <c r="Q319" s="396">
        <v>43</v>
      </c>
      <c r="R319" s="396">
        <v>48</v>
      </c>
      <c r="S319" s="396">
        <v>77</v>
      </c>
      <c r="T319" s="396">
        <v>104</v>
      </c>
      <c r="U319" s="396">
        <v>153</v>
      </c>
      <c r="V319" s="396">
        <v>316</v>
      </c>
    </row>
    <row r="320" spans="1:22" ht="14.25" thickTop="1" thickBot="1" x14ac:dyDescent="0.25">
      <c r="A320" s="17" t="s">
        <v>32</v>
      </c>
      <c r="B320" s="398">
        <v>0</v>
      </c>
      <c r="C320" s="398">
        <v>0</v>
      </c>
      <c r="D320" s="398">
        <v>0</v>
      </c>
      <c r="E320" s="398">
        <v>0</v>
      </c>
      <c r="F320" s="398">
        <v>0</v>
      </c>
      <c r="G320" s="398">
        <v>0</v>
      </c>
      <c r="H320" s="398">
        <v>0</v>
      </c>
      <c r="I320" s="398">
        <v>0</v>
      </c>
      <c r="J320" s="398">
        <v>0</v>
      </c>
      <c r="K320" s="398">
        <v>0</v>
      </c>
      <c r="L320" s="398">
        <v>0</v>
      </c>
      <c r="M320" s="398">
        <v>0</v>
      </c>
      <c r="N320" s="398">
        <v>0</v>
      </c>
      <c r="O320" s="398">
        <v>0</v>
      </c>
      <c r="P320" s="398">
        <v>0</v>
      </c>
      <c r="Q320" s="398">
        <v>0</v>
      </c>
      <c r="R320" s="398">
        <v>0</v>
      </c>
      <c r="S320" s="398">
        <v>0</v>
      </c>
      <c r="T320" s="398">
        <v>6</v>
      </c>
      <c r="U320" s="398">
        <v>0</v>
      </c>
      <c r="V320" s="398">
        <v>0</v>
      </c>
    </row>
    <row r="321" spans="1:26" ht="14.25" thickTop="1" thickBot="1" x14ac:dyDescent="0.25">
      <c r="A321" s="17" t="s">
        <v>33</v>
      </c>
      <c r="B321" s="179"/>
      <c r="C321" s="179"/>
      <c r="D321" s="179"/>
      <c r="E321" s="179"/>
      <c r="F321" s="179"/>
      <c r="G321" s="179"/>
      <c r="H321" s="179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S321" s="179"/>
      <c r="T321" s="179"/>
      <c r="U321" s="179"/>
      <c r="V321" s="333"/>
    </row>
    <row r="322" spans="1:26" ht="14.25" thickTop="1" thickBot="1" x14ac:dyDescent="0.25">
      <c r="A322" s="17" t="s">
        <v>34</v>
      </c>
      <c r="B322" s="399">
        <v>0</v>
      </c>
      <c r="C322" s="399">
        <v>0</v>
      </c>
      <c r="D322" s="399">
        <v>0</v>
      </c>
      <c r="E322" s="399">
        <v>0</v>
      </c>
      <c r="F322" s="399">
        <v>0</v>
      </c>
      <c r="G322" s="399">
        <v>0</v>
      </c>
      <c r="H322" s="399">
        <v>0</v>
      </c>
      <c r="I322" s="399">
        <v>0</v>
      </c>
      <c r="J322" s="399">
        <v>0</v>
      </c>
      <c r="K322" s="399">
        <v>0</v>
      </c>
      <c r="L322" s="399">
        <v>0</v>
      </c>
      <c r="M322" s="399">
        <v>0</v>
      </c>
      <c r="N322" s="399">
        <v>0</v>
      </c>
      <c r="O322" s="399">
        <v>0</v>
      </c>
      <c r="P322" s="399">
        <v>0</v>
      </c>
      <c r="Q322" s="399">
        <v>0</v>
      </c>
      <c r="R322" s="399">
        <v>0</v>
      </c>
      <c r="S322" s="399">
        <v>0</v>
      </c>
      <c r="T322" s="399">
        <v>1</v>
      </c>
      <c r="U322" s="399">
        <v>1</v>
      </c>
      <c r="V322" s="399">
        <v>5</v>
      </c>
    </row>
    <row r="323" spans="1:26" ht="23.25" thickTop="1" x14ac:dyDescent="0.2">
      <c r="A323" s="17" t="s">
        <v>82</v>
      </c>
      <c r="B323" s="399">
        <v>0</v>
      </c>
      <c r="C323" s="399">
        <v>0</v>
      </c>
      <c r="D323" s="399">
        <v>0</v>
      </c>
      <c r="E323" s="399">
        <v>0</v>
      </c>
      <c r="F323" s="399">
        <v>0</v>
      </c>
      <c r="G323" s="399">
        <v>0</v>
      </c>
      <c r="H323" s="399">
        <v>0</v>
      </c>
      <c r="I323" s="399">
        <v>0</v>
      </c>
      <c r="J323" s="399">
        <v>0</v>
      </c>
      <c r="K323" s="399">
        <v>0</v>
      </c>
      <c r="L323" s="399">
        <v>0</v>
      </c>
      <c r="M323" s="399">
        <v>0</v>
      </c>
      <c r="N323" s="399">
        <v>0</v>
      </c>
      <c r="O323" s="399">
        <v>0</v>
      </c>
      <c r="P323" s="399">
        <v>0</v>
      </c>
      <c r="Q323" s="399">
        <v>1</v>
      </c>
      <c r="R323" s="399">
        <v>1</v>
      </c>
      <c r="S323" s="399">
        <v>2</v>
      </c>
      <c r="T323" s="399">
        <v>2</v>
      </c>
      <c r="U323" s="399">
        <v>1</v>
      </c>
      <c r="V323" s="399">
        <v>1</v>
      </c>
    </row>
    <row r="324" spans="1:26" x14ac:dyDescent="0.2">
      <c r="A324" s="18" t="s">
        <v>35</v>
      </c>
      <c r="B324" s="180">
        <f>SUM(B293:B323)</f>
        <v>0</v>
      </c>
      <c r="C324" s="180">
        <f t="shared" ref="C324:V324" si="44">SUM(C293:C323)</f>
        <v>0</v>
      </c>
      <c r="D324" s="180">
        <f t="shared" si="44"/>
        <v>2</v>
      </c>
      <c r="E324" s="180">
        <f t="shared" si="44"/>
        <v>18</v>
      </c>
      <c r="F324" s="180">
        <f t="shared" si="44"/>
        <v>25</v>
      </c>
      <c r="G324" s="180">
        <f t="shared" si="44"/>
        <v>24</v>
      </c>
      <c r="H324" s="180">
        <f t="shared" si="44"/>
        <v>39</v>
      </c>
      <c r="I324" s="180">
        <f t="shared" si="44"/>
        <v>53</v>
      </c>
      <c r="J324" s="180">
        <f t="shared" si="44"/>
        <v>63</v>
      </c>
      <c r="K324" s="180">
        <f t="shared" si="44"/>
        <v>58</v>
      </c>
      <c r="L324" s="180">
        <f t="shared" si="44"/>
        <v>59</v>
      </c>
      <c r="M324" s="180">
        <f t="shared" si="44"/>
        <v>70</v>
      </c>
      <c r="N324" s="180">
        <f t="shared" si="44"/>
        <v>160</v>
      </c>
      <c r="O324" s="180">
        <f t="shared" si="44"/>
        <v>243</v>
      </c>
      <c r="P324" s="180">
        <f t="shared" si="44"/>
        <v>291</v>
      </c>
      <c r="Q324" s="180">
        <f t="shared" si="44"/>
        <v>553</v>
      </c>
      <c r="R324" s="180">
        <f t="shared" si="44"/>
        <v>888</v>
      </c>
      <c r="S324" s="180">
        <f t="shared" si="44"/>
        <v>1190</v>
      </c>
      <c r="T324" s="180">
        <f t="shared" si="44"/>
        <v>1858</v>
      </c>
      <c r="U324" s="180">
        <f t="shared" si="44"/>
        <v>2315</v>
      </c>
      <c r="V324" s="180">
        <f t="shared" si="44"/>
        <v>2677</v>
      </c>
      <c r="Z324" s="25"/>
    </row>
    <row r="325" spans="1:26" x14ac:dyDescent="0.2">
      <c r="A325" s="11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</row>
    <row r="326" spans="1:26" x14ac:dyDescent="0.2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</row>
    <row r="327" spans="1:26" x14ac:dyDescent="0.2">
      <c r="A327" s="506"/>
      <c r="B327" s="507"/>
      <c r="C327" s="507"/>
      <c r="D327" s="507"/>
      <c r="E327" s="507"/>
      <c r="F327" s="507"/>
      <c r="G327" s="507"/>
      <c r="H327" s="507"/>
      <c r="I327" s="507"/>
      <c r="J327" s="507"/>
      <c r="K327" s="507"/>
      <c r="L327" s="507"/>
      <c r="M327" s="507"/>
      <c r="N327" s="507"/>
      <c r="O327" s="507"/>
      <c r="P327" s="507"/>
      <c r="Q327" s="507"/>
      <c r="R327" s="507"/>
    </row>
    <row r="328" spans="1:26" x14ac:dyDescent="0.2">
      <c r="A328" s="4"/>
      <c r="B328" s="10" t="s">
        <v>85</v>
      </c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</row>
    <row r="329" spans="1:26" x14ac:dyDescent="0.2">
      <c r="A329" s="4"/>
      <c r="B329" s="10" t="s">
        <v>0</v>
      </c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</row>
    <row r="330" spans="1:26" x14ac:dyDescent="0.2">
      <c r="A330" s="4"/>
      <c r="B330" s="10" t="s">
        <v>1</v>
      </c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</row>
    <row r="331" spans="1:26" x14ac:dyDescent="0.2">
      <c r="A331" s="504"/>
      <c r="B331" s="505"/>
      <c r="C331" s="505"/>
      <c r="D331" s="505"/>
      <c r="E331" s="505"/>
      <c r="F331" s="505"/>
      <c r="G331" s="505"/>
      <c r="H331" s="505"/>
      <c r="I331" s="505"/>
      <c r="J331" s="505"/>
      <c r="K331" s="505"/>
      <c r="L331" s="505"/>
      <c r="M331" s="505"/>
      <c r="N331" s="505"/>
      <c r="O331" s="505"/>
      <c r="P331" s="505"/>
      <c r="Q331" s="505"/>
      <c r="R331" s="505"/>
    </row>
    <row r="332" spans="1:26" x14ac:dyDescent="0.2">
      <c r="A332" s="13" t="s">
        <v>3</v>
      </c>
      <c r="B332" s="182" t="s">
        <v>56</v>
      </c>
      <c r="C332" s="182" t="s">
        <v>57</v>
      </c>
      <c r="D332" s="182" t="s">
        <v>58</v>
      </c>
      <c r="E332" s="182" t="s">
        <v>59</v>
      </c>
      <c r="F332" s="182" t="s">
        <v>60</v>
      </c>
      <c r="G332" s="182" t="s">
        <v>61</v>
      </c>
      <c r="H332" s="182" t="s">
        <v>62</v>
      </c>
      <c r="I332" s="182" t="s">
        <v>63</v>
      </c>
      <c r="J332" s="182" t="s">
        <v>64</v>
      </c>
      <c r="K332" s="182" t="s">
        <v>65</v>
      </c>
      <c r="L332" s="182" t="s">
        <v>66</v>
      </c>
      <c r="M332" s="182" t="s">
        <v>67</v>
      </c>
      <c r="N332" s="182" t="s">
        <v>68</v>
      </c>
      <c r="O332" s="182" t="s">
        <v>69</v>
      </c>
      <c r="P332" s="182" t="s">
        <v>70</v>
      </c>
      <c r="Q332" s="182" t="s">
        <v>71</v>
      </c>
      <c r="R332" s="182" t="s">
        <v>87</v>
      </c>
      <c r="S332" s="182" t="s">
        <v>95</v>
      </c>
      <c r="T332" s="182" t="s">
        <v>96</v>
      </c>
      <c r="U332" s="182" t="s">
        <v>197</v>
      </c>
      <c r="V332" s="182" t="s">
        <v>271</v>
      </c>
    </row>
    <row r="333" spans="1:26" x14ac:dyDescent="0.2">
      <c r="A333" s="15" t="s">
        <v>4</v>
      </c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26" x14ac:dyDescent="0.2">
      <c r="A334" s="82" t="s">
        <v>88</v>
      </c>
      <c r="B334" s="400">
        <v>0</v>
      </c>
      <c r="C334" s="400">
        <v>0</v>
      </c>
      <c r="D334" s="400">
        <v>4</v>
      </c>
      <c r="E334" s="400">
        <v>12</v>
      </c>
      <c r="F334" s="400">
        <v>66</v>
      </c>
      <c r="G334" s="400">
        <v>150</v>
      </c>
      <c r="H334" s="400">
        <v>212</v>
      </c>
      <c r="I334" s="400">
        <v>254</v>
      </c>
      <c r="J334" s="400">
        <v>235</v>
      </c>
      <c r="K334" s="400">
        <v>261</v>
      </c>
      <c r="L334" s="400">
        <v>407</v>
      </c>
      <c r="M334" s="400">
        <v>423</v>
      </c>
      <c r="N334" s="400">
        <v>413</v>
      </c>
      <c r="O334" s="400">
        <v>459</v>
      </c>
      <c r="P334" s="400">
        <v>955</v>
      </c>
      <c r="Q334" s="400">
        <v>1380</v>
      </c>
      <c r="R334" s="400">
        <v>2329</v>
      </c>
      <c r="S334" s="400">
        <v>4410</v>
      </c>
      <c r="T334" s="400">
        <v>6947</v>
      </c>
      <c r="U334" s="400">
        <v>9256</v>
      </c>
      <c r="V334" s="400">
        <v>9882</v>
      </c>
    </row>
    <row r="335" spans="1:26" x14ac:dyDescent="0.2">
      <c r="A335" s="397" t="s">
        <v>5</v>
      </c>
      <c r="B335" s="401">
        <v>0</v>
      </c>
      <c r="C335" s="401">
        <v>0</v>
      </c>
      <c r="D335" s="401">
        <v>0</v>
      </c>
      <c r="E335" s="401">
        <v>0</v>
      </c>
      <c r="F335" s="401">
        <v>0</v>
      </c>
      <c r="G335" s="401">
        <v>0</v>
      </c>
      <c r="H335" s="401">
        <v>0</v>
      </c>
      <c r="I335" s="401">
        <v>0</v>
      </c>
      <c r="J335" s="401">
        <v>0</v>
      </c>
      <c r="K335" s="401">
        <v>0</v>
      </c>
      <c r="L335" s="401">
        <v>0</v>
      </c>
      <c r="M335" s="401">
        <v>0</v>
      </c>
      <c r="N335" s="401">
        <v>0</v>
      </c>
      <c r="O335" s="401">
        <v>0</v>
      </c>
      <c r="P335" s="401">
        <v>0</v>
      </c>
      <c r="Q335" s="401">
        <v>0</v>
      </c>
      <c r="R335" s="401">
        <v>0</v>
      </c>
      <c r="S335" s="401">
        <v>87</v>
      </c>
      <c r="T335" s="401">
        <v>89</v>
      </c>
      <c r="U335" s="401">
        <v>288</v>
      </c>
      <c r="V335" s="401">
        <v>296</v>
      </c>
    </row>
    <row r="336" spans="1:26" x14ac:dyDescent="0.2">
      <c r="A336" s="397" t="s">
        <v>6</v>
      </c>
      <c r="B336" s="401">
        <v>0</v>
      </c>
      <c r="C336" s="401">
        <v>0</v>
      </c>
      <c r="D336" s="401">
        <v>0</v>
      </c>
      <c r="E336" s="401">
        <v>0</v>
      </c>
      <c r="F336" s="401">
        <v>0</v>
      </c>
      <c r="G336" s="401">
        <v>0</v>
      </c>
      <c r="H336" s="401">
        <v>0</v>
      </c>
      <c r="I336" s="401">
        <v>0</v>
      </c>
      <c r="J336" s="401">
        <v>0</v>
      </c>
      <c r="K336" s="401">
        <v>0</v>
      </c>
      <c r="L336" s="401">
        <v>0</v>
      </c>
      <c r="M336" s="401">
        <v>0</v>
      </c>
      <c r="N336" s="401">
        <v>0</v>
      </c>
      <c r="O336" s="401">
        <v>0</v>
      </c>
      <c r="P336" s="401">
        <v>0</v>
      </c>
      <c r="Q336" s="401">
        <v>0</v>
      </c>
      <c r="R336" s="401">
        <v>0</v>
      </c>
      <c r="S336" s="401">
        <v>0</v>
      </c>
      <c r="T336" s="401">
        <v>2</v>
      </c>
      <c r="U336" s="401">
        <v>4</v>
      </c>
      <c r="V336" s="401">
        <v>11</v>
      </c>
    </row>
    <row r="337" spans="1:22" x14ac:dyDescent="0.2">
      <c r="A337" s="397" t="s">
        <v>7</v>
      </c>
      <c r="B337" s="401">
        <v>0</v>
      </c>
      <c r="C337" s="401">
        <v>0</v>
      </c>
      <c r="D337" s="401">
        <v>3</v>
      </c>
      <c r="E337" s="401">
        <v>5</v>
      </c>
      <c r="F337" s="401">
        <v>9</v>
      </c>
      <c r="G337" s="401">
        <v>16</v>
      </c>
      <c r="H337" s="401">
        <v>22</v>
      </c>
      <c r="I337" s="401">
        <v>33</v>
      </c>
      <c r="J337" s="401">
        <v>36</v>
      </c>
      <c r="K337" s="401">
        <v>45</v>
      </c>
      <c r="L337" s="401">
        <v>64</v>
      </c>
      <c r="M337" s="401">
        <v>46</v>
      </c>
      <c r="N337" s="401">
        <v>66</v>
      </c>
      <c r="O337" s="401">
        <v>64</v>
      </c>
      <c r="P337" s="401">
        <v>33</v>
      </c>
      <c r="Q337" s="401">
        <v>3</v>
      </c>
      <c r="R337" s="401">
        <v>17</v>
      </c>
      <c r="S337" s="401">
        <v>31</v>
      </c>
      <c r="T337" s="401">
        <v>81</v>
      </c>
      <c r="U337" s="401">
        <v>134</v>
      </c>
      <c r="V337" s="401">
        <v>174</v>
      </c>
    </row>
    <row r="338" spans="1:22" x14ac:dyDescent="0.2">
      <c r="A338" s="397" t="s">
        <v>8</v>
      </c>
      <c r="B338" s="401">
        <v>0</v>
      </c>
      <c r="C338" s="401">
        <v>0</v>
      </c>
      <c r="D338" s="401">
        <v>0</v>
      </c>
      <c r="E338" s="401">
        <v>0</v>
      </c>
      <c r="F338" s="401">
        <v>0</v>
      </c>
      <c r="G338" s="401">
        <v>0</v>
      </c>
      <c r="H338" s="401">
        <v>0</v>
      </c>
      <c r="I338" s="401">
        <v>0</v>
      </c>
      <c r="J338" s="401">
        <v>0</v>
      </c>
      <c r="K338" s="401">
        <v>0</v>
      </c>
      <c r="L338" s="401">
        <v>0</v>
      </c>
      <c r="M338" s="401">
        <v>0</v>
      </c>
      <c r="N338" s="401">
        <v>0</v>
      </c>
      <c r="O338" s="401">
        <v>0</v>
      </c>
      <c r="P338" s="401">
        <v>0</v>
      </c>
      <c r="Q338" s="401">
        <v>0</v>
      </c>
      <c r="R338" s="401">
        <v>0</v>
      </c>
      <c r="S338" s="401">
        <v>0</v>
      </c>
      <c r="T338" s="401">
        <v>0</v>
      </c>
      <c r="U338" s="401">
        <v>4</v>
      </c>
      <c r="V338" s="401">
        <v>0</v>
      </c>
    </row>
    <row r="339" spans="1:22" x14ac:dyDescent="0.2">
      <c r="A339" s="397" t="s">
        <v>83</v>
      </c>
      <c r="B339" s="401">
        <v>0</v>
      </c>
      <c r="C339" s="401">
        <v>0</v>
      </c>
      <c r="D339" s="401">
        <v>0</v>
      </c>
      <c r="E339" s="401">
        <v>0</v>
      </c>
      <c r="F339" s="401">
        <v>0</v>
      </c>
      <c r="G339" s="401">
        <v>0</v>
      </c>
      <c r="H339" s="401">
        <v>0</v>
      </c>
      <c r="I339" s="401">
        <v>0</v>
      </c>
      <c r="J339" s="401">
        <v>0</v>
      </c>
      <c r="K339" s="401">
        <v>0</v>
      </c>
      <c r="L339" s="401">
        <v>0</v>
      </c>
      <c r="M339" s="401">
        <v>0</v>
      </c>
      <c r="N339" s="401">
        <v>0</v>
      </c>
      <c r="O339" s="401">
        <v>0</v>
      </c>
      <c r="P339" s="401">
        <v>253</v>
      </c>
      <c r="Q339" s="401">
        <v>626</v>
      </c>
      <c r="R339" s="401">
        <v>838</v>
      </c>
      <c r="S339" s="401">
        <v>1262</v>
      </c>
      <c r="T339" s="401">
        <v>1432</v>
      </c>
      <c r="U339" s="401">
        <v>1941</v>
      </c>
      <c r="V339" s="401">
        <v>1981</v>
      </c>
    </row>
    <row r="340" spans="1:22" x14ac:dyDescent="0.2">
      <c r="A340" s="397" t="s">
        <v>10</v>
      </c>
      <c r="B340" s="401">
        <v>0</v>
      </c>
      <c r="C340" s="401">
        <v>0</v>
      </c>
      <c r="D340" s="401">
        <v>0</v>
      </c>
      <c r="E340" s="401">
        <v>0</v>
      </c>
      <c r="F340" s="401">
        <v>0</v>
      </c>
      <c r="G340" s="401">
        <v>0</v>
      </c>
      <c r="H340" s="401">
        <v>0</v>
      </c>
      <c r="I340" s="401">
        <v>0</v>
      </c>
      <c r="J340" s="401">
        <v>0</v>
      </c>
      <c r="K340" s="401">
        <v>0</v>
      </c>
      <c r="L340" s="401">
        <v>0</v>
      </c>
      <c r="M340" s="401">
        <v>0</v>
      </c>
      <c r="N340" s="401">
        <v>0</v>
      </c>
      <c r="O340" s="401">
        <v>0</v>
      </c>
      <c r="P340" s="401">
        <v>0</v>
      </c>
      <c r="Q340" s="401">
        <v>0</v>
      </c>
      <c r="R340" s="401">
        <v>0</v>
      </c>
      <c r="S340" s="401">
        <v>0</v>
      </c>
      <c r="T340" s="401">
        <v>0</v>
      </c>
      <c r="U340" s="401">
        <v>0</v>
      </c>
      <c r="V340" s="401">
        <v>0</v>
      </c>
    </row>
    <row r="341" spans="1:22" x14ac:dyDescent="0.2">
      <c r="A341" s="397" t="s">
        <v>11</v>
      </c>
      <c r="B341" s="401">
        <v>0</v>
      </c>
      <c r="C341" s="401">
        <v>0</v>
      </c>
      <c r="D341" s="401">
        <v>0</v>
      </c>
      <c r="E341" s="401">
        <v>0</v>
      </c>
      <c r="F341" s="401">
        <v>0</v>
      </c>
      <c r="G341" s="401">
        <v>0</v>
      </c>
      <c r="H341" s="401">
        <v>0</v>
      </c>
      <c r="I341" s="401">
        <v>0</v>
      </c>
      <c r="J341" s="401">
        <v>0</v>
      </c>
      <c r="K341" s="401">
        <v>0</v>
      </c>
      <c r="L341" s="401">
        <v>0</v>
      </c>
      <c r="M341" s="401">
        <v>0</v>
      </c>
      <c r="N341" s="401">
        <v>0</v>
      </c>
      <c r="O341" s="401">
        <v>0</v>
      </c>
      <c r="P341" s="401">
        <v>0</v>
      </c>
      <c r="Q341" s="401">
        <v>1</v>
      </c>
      <c r="R341" s="401">
        <v>1</v>
      </c>
      <c r="S341" s="401">
        <v>17</v>
      </c>
      <c r="T341" s="401">
        <v>35</v>
      </c>
      <c r="U341" s="401">
        <v>53</v>
      </c>
      <c r="V341" s="401">
        <v>60</v>
      </c>
    </row>
    <row r="342" spans="1:22" x14ac:dyDescent="0.2">
      <c r="A342" s="397" t="s">
        <v>12</v>
      </c>
      <c r="B342" s="401">
        <v>0</v>
      </c>
      <c r="C342" s="401">
        <v>0</v>
      </c>
      <c r="D342" s="401">
        <v>0</v>
      </c>
      <c r="E342" s="401">
        <v>0</v>
      </c>
      <c r="F342" s="401">
        <v>0</v>
      </c>
      <c r="G342" s="401">
        <v>0</v>
      </c>
      <c r="H342" s="401">
        <v>0</v>
      </c>
      <c r="I342" s="401">
        <v>0</v>
      </c>
      <c r="J342" s="401">
        <v>0</v>
      </c>
      <c r="K342" s="401">
        <v>0</v>
      </c>
      <c r="L342" s="401">
        <v>0</v>
      </c>
      <c r="M342" s="401">
        <v>0</v>
      </c>
      <c r="N342" s="401">
        <v>0</v>
      </c>
      <c r="O342" s="401">
        <v>0</v>
      </c>
      <c r="P342" s="401">
        <v>0</v>
      </c>
      <c r="Q342" s="401">
        <v>0</v>
      </c>
      <c r="R342" s="401">
        <v>45</v>
      </c>
      <c r="S342" s="401">
        <v>85</v>
      </c>
      <c r="T342" s="401">
        <v>69</v>
      </c>
      <c r="U342" s="401">
        <v>78</v>
      </c>
      <c r="V342" s="401">
        <v>143</v>
      </c>
    </row>
    <row r="343" spans="1:22" x14ac:dyDescent="0.2">
      <c r="A343" s="397" t="s">
        <v>13</v>
      </c>
      <c r="B343" s="401">
        <v>0</v>
      </c>
      <c r="C343" s="401">
        <v>0</v>
      </c>
      <c r="D343" s="401">
        <v>0</v>
      </c>
      <c r="E343" s="401">
        <v>0</v>
      </c>
      <c r="F343" s="401">
        <v>0</v>
      </c>
      <c r="G343" s="401">
        <v>0</v>
      </c>
      <c r="H343" s="401">
        <v>0</v>
      </c>
      <c r="I343" s="401">
        <v>0</v>
      </c>
      <c r="J343" s="401">
        <v>0</v>
      </c>
      <c r="K343" s="401">
        <v>0</v>
      </c>
      <c r="L343" s="401">
        <v>72</v>
      </c>
      <c r="M343" s="401">
        <v>72</v>
      </c>
      <c r="N343" s="401">
        <v>67</v>
      </c>
      <c r="O343" s="401">
        <v>92</v>
      </c>
      <c r="P343" s="401">
        <v>101</v>
      </c>
      <c r="Q343" s="401">
        <v>145</v>
      </c>
      <c r="R343" s="401">
        <v>57</v>
      </c>
      <c r="S343" s="401">
        <v>270</v>
      </c>
      <c r="T343" s="401">
        <v>492</v>
      </c>
      <c r="U343" s="401">
        <v>922</v>
      </c>
      <c r="V343" s="401">
        <v>1206</v>
      </c>
    </row>
    <row r="344" spans="1:22" x14ac:dyDescent="0.2">
      <c r="A344" s="397" t="s">
        <v>14</v>
      </c>
      <c r="B344" s="401">
        <v>0</v>
      </c>
      <c r="C344" s="401">
        <v>0</v>
      </c>
      <c r="D344" s="401">
        <v>1</v>
      </c>
      <c r="E344" s="401">
        <v>7</v>
      </c>
      <c r="F344" s="401">
        <v>57</v>
      </c>
      <c r="G344" s="401">
        <v>135</v>
      </c>
      <c r="H344" s="401">
        <v>190</v>
      </c>
      <c r="I344" s="401">
        <v>221</v>
      </c>
      <c r="J344" s="401">
        <v>199</v>
      </c>
      <c r="K344" s="401">
        <v>216</v>
      </c>
      <c r="L344" s="401">
        <v>271</v>
      </c>
      <c r="M344" s="401">
        <v>273</v>
      </c>
      <c r="N344" s="401">
        <v>271</v>
      </c>
      <c r="O344" s="401">
        <v>283</v>
      </c>
      <c r="P344" s="401">
        <v>293</v>
      </c>
      <c r="Q344" s="401">
        <v>333</v>
      </c>
      <c r="R344" s="401">
        <v>571</v>
      </c>
      <c r="S344" s="401">
        <v>1176</v>
      </c>
      <c r="T344" s="401">
        <v>1880</v>
      </c>
      <c r="U344" s="401">
        <v>2063</v>
      </c>
      <c r="V344" s="401">
        <v>2028</v>
      </c>
    </row>
    <row r="345" spans="1:22" x14ac:dyDescent="0.2">
      <c r="A345" s="397" t="s">
        <v>15</v>
      </c>
      <c r="B345" s="401">
        <v>0</v>
      </c>
      <c r="C345" s="401">
        <v>0</v>
      </c>
      <c r="D345" s="401">
        <v>0</v>
      </c>
      <c r="E345" s="401">
        <v>0</v>
      </c>
      <c r="F345" s="401">
        <v>0</v>
      </c>
      <c r="G345" s="401">
        <v>0</v>
      </c>
      <c r="H345" s="401">
        <v>0</v>
      </c>
      <c r="I345" s="401">
        <v>0</v>
      </c>
      <c r="J345" s="401">
        <v>0</v>
      </c>
      <c r="K345" s="401">
        <v>0</v>
      </c>
      <c r="L345" s="401">
        <v>0</v>
      </c>
      <c r="M345" s="401">
        <v>0</v>
      </c>
      <c r="N345" s="401">
        <v>0</v>
      </c>
      <c r="O345" s="401">
        <v>0</v>
      </c>
      <c r="P345" s="401">
        <v>251</v>
      </c>
      <c r="Q345" s="401">
        <v>176</v>
      </c>
      <c r="R345" s="401">
        <v>199</v>
      </c>
      <c r="S345" s="401">
        <v>180</v>
      </c>
      <c r="T345" s="401">
        <v>665</v>
      </c>
      <c r="U345" s="401">
        <v>1063</v>
      </c>
      <c r="V345" s="401">
        <v>1311</v>
      </c>
    </row>
    <row r="346" spans="1:22" x14ac:dyDescent="0.2">
      <c r="A346" s="397" t="s">
        <v>16</v>
      </c>
      <c r="B346" s="401">
        <v>0</v>
      </c>
      <c r="C346" s="401">
        <v>0</v>
      </c>
      <c r="D346" s="401">
        <v>0</v>
      </c>
      <c r="E346" s="401">
        <v>0</v>
      </c>
      <c r="F346" s="401">
        <v>0</v>
      </c>
      <c r="G346" s="401">
        <v>0</v>
      </c>
      <c r="H346" s="401">
        <v>0</v>
      </c>
      <c r="I346" s="401">
        <v>0</v>
      </c>
      <c r="J346" s="401">
        <v>0</v>
      </c>
      <c r="K346" s="401">
        <v>0</v>
      </c>
      <c r="L346" s="401">
        <v>0</v>
      </c>
      <c r="M346" s="401">
        <v>0</v>
      </c>
      <c r="N346" s="401">
        <v>0</v>
      </c>
      <c r="O346" s="401">
        <v>0</v>
      </c>
      <c r="P346" s="401">
        <v>0</v>
      </c>
      <c r="Q346" s="401">
        <v>0</v>
      </c>
      <c r="R346" s="401">
        <v>0</v>
      </c>
      <c r="S346" s="401">
        <v>-1</v>
      </c>
      <c r="T346" s="401">
        <v>14</v>
      </c>
      <c r="U346" s="401">
        <v>15</v>
      </c>
      <c r="V346" s="401">
        <v>15</v>
      </c>
    </row>
    <row r="347" spans="1:22" x14ac:dyDescent="0.2">
      <c r="A347" s="397" t="s">
        <v>17</v>
      </c>
      <c r="B347" s="401">
        <v>0</v>
      </c>
      <c r="C347" s="401">
        <v>0</v>
      </c>
      <c r="D347" s="401">
        <v>0</v>
      </c>
      <c r="E347" s="401">
        <v>0</v>
      </c>
      <c r="F347" s="401">
        <v>0</v>
      </c>
      <c r="G347" s="401">
        <v>0</v>
      </c>
      <c r="H347" s="401">
        <v>0</v>
      </c>
      <c r="I347" s="401">
        <v>0</v>
      </c>
      <c r="J347" s="401">
        <v>0</v>
      </c>
      <c r="K347" s="401">
        <v>0</v>
      </c>
      <c r="L347" s="401">
        <v>0</v>
      </c>
      <c r="M347" s="401">
        <v>0</v>
      </c>
      <c r="N347" s="401">
        <v>0</v>
      </c>
      <c r="O347" s="401">
        <v>0</v>
      </c>
      <c r="P347" s="401">
        <v>0</v>
      </c>
      <c r="Q347" s="401">
        <v>3</v>
      </c>
      <c r="R347" s="401">
        <v>1</v>
      </c>
      <c r="S347" s="401">
        <v>2</v>
      </c>
      <c r="T347" s="401">
        <v>2</v>
      </c>
      <c r="U347" s="401">
        <v>2</v>
      </c>
      <c r="V347" s="401">
        <v>19</v>
      </c>
    </row>
    <row r="348" spans="1:22" x14ac:dyDescent="0.2">
      <c r="A348" s="397" t="s">
        <v>18</v>
      </c>
      <c r="B348" s="401">
        <v>0</v>
      </c>
      <c r="C348" s="401">
        <v>0</v>
      </c>
      <c r="D348" s="401">
        <v>0</v>
      </c>
      <c r="E348" s="401">
        <v>0</v>
      </c>
      <c r="F348" s="401">
        <v>0</v>
      </c>
      <c r="G348" s="401">
        <v>0</v>
      </c>
      <c r="H348" s="401">
        <v>0</v>
      </c>
      <c r="I348" s="401">
        <v>0</v>
      </c>
      <c r="J348" s="401">
        <v>0</v>
      </c>
      <c r="K348" s="401">
        <v>0</v>
      </c>
      <c r="L348" s="401">
        <v>0</v>
      </c>
      <c r="M348" s="401">
        <v>0</v>
      </c>
      <c r="N348" s="401">
        <v>0</v>
      </c>
      <c r="O348" s="401">
        <v>0</v>
      </c>
      <c r="P348" s="401">
        <v>1</v>
      </c>
      <c r="Q348" s="401">
        <v>3</v>
      </c>
      <c r="R348" s="401">
        <v>14</v>
      </c>
      <c r="S348" s="401">
        <v>42</v>
      </c>
      <c r="T348" s="401">
        <v>45</v>
      </c>
      <c r="U348" s="401">
        <v>38</v>
      </c>
      <c r="V348" s="401">
        <v>34</v>
      </c>
    </row>
    <row r="349" spans="1:22" x14ac:dyDescent="0.2">
      <c r="A349" s="397" t="s">
        <v>19</v>
      </c>
      <c r="B349" s="401">
        <v>0</v>
      </c>
      <c r="C349" s="401">
        <v>0</v>
      </c>
      <c r="D349" s="401">
        <v>0</v>
      </c>
      <c r="E349" s="401">
        <v>0</v>
      </c>
      <c r="F349" s="401">
        <v>0</v>
      </c>
      <c r="G349" s="401">
        <v>0</v>
      </c>
      <c r="H349" s="401">
        <v>0</v>
      </c>
      <c r="I349" s="401">
        <v>0</v>
      </c>
      <c r="J349" s="401">
        <v>0</v>
      </c>
      <c r="K349" s="401">
        <v>0</v>
      </c>
      <c r="L349" s="401">
        <v>0</v>
      </c>
      <c r="M349" s="401">
        <v>0</v>
      </c>
      <c r="N349" s="401">
        <v>0</v>
      </c>
      <c r="O349" s="401">
        <v>0</v>
      </c>
      <c r="P349" s="401">
        <v>0</v>
      </c>
      <c r="Q349" s="401">
        <v>0</v>
      </c>
      <c r="R349" s="401">
        <v>0</v>
      </c>
      <c r="S349" s="401">
        <v>42</v>
      </c>
      <c r="T349" s="401">
        <v>42</v>
      </c>
      <c r="U349" s="401">
        <v>40</v>
      </c>
      <c r="V349" s="401">
        <v>40</v>
      </c>
    </row>
    <row r="350" spans="1:22" x14ac:dyDescent="0.2">
      <c r="A350" s="397" t="s">
        <v>20</v>
      </c>
      <c r="B350" s="401">
        <v>0</v>
      </c>
      <c r="C350" s="401">
        <v>0</v>
      </c>
      <c r="D350" s="401">
        <v>0</v>
      </c>
      <c r="E350" s="401">
        <v>0</v>
      </c>
      <c r="F350" s="401">
        <v>0</v>
      </c>
      <c r="G350" s="401">
        <v>0</v>
      </c>
      <c r="H350" s="401">
        <v>0</v>
      </c>
      <c r="I350" s="401">
        <v>0</v>
      </c>
      <c r="J350" s="401">
        <v>0</v>
      </c>
      <c r="K350" s="401">
        <v>0</v>
      </c>
      <c r="L350" s="401">
        <v>0</v>
      </c>
      <c r="M350" s="401">
        <v>0</v>
      </c>
      <c r="N350" s="401">
        <v>0</v>
      </c>
      <c r="O350" s="401">
        <v>0</v>
      </c>
      <c r="P350" s="401">
        <v>0</v>
      </c>
      <c r="Q350" s="401">
        <v>0</v>
      </c>
      <c r="R350" s="401">
        <v>0</v>
      </c>
      <c r="S350" s="401">
        <v>2</v>
      </c>
      <c r="T350" s="401">
        <v>119</v>
      </c>
      <c r="U350" s="401">
        <v>122</v>
      </c>
      <c r="V350" s="401">
        <v>111</v>
      </c>
    </row>
    <row r="351" spans="1:22" x14ac:dyDescent="0.2">
      <c r="A351" s="397" t="s">
        <v>136</v>
      </c>
      <c r="B351" s="401">
        <v>0</v>
      </c>
      <c r="C351" s="401">
        <v>0</v>
      </c>
      <c r="D351" s="401">
        <v>0</v>
      </c>
      <c r="E351" s="401">
        <v>0</v>
      </c>
      <c r="F351" s="401">
        <v>0</v>
      </c>
      <c r="G351" s="401">
        <v>0</v>
      </c>
      <c r="H351" s="401">
        <v>0</v>
      </c>
      <c r="I351" s="401">
        <v>0</v>
      </c>
      <c r="J351" s="401">
        <v>0</v>
      </c>
      <c r="K351" s="401">
        <v>0</v>
      </c>
      <c r="L351" s="401">
        <v>0</v>
      </c>
      <c r="M351" s="401">
        <v>0</v>
      </c>
      <c r="N351" s="401">
        <v>0</v>
      </c>
      <c r="O351" s="401">
        <v>0</v>
      </c>
      <c r="P351" s="401">
        <v>0</v>
      </c>
      <c r="Q351" s="401">
        <v>0</v>
      </c>
      <c r="R351" s="401">
        <v>0</v>
      </c>
      <c r="S351" s="401">
        <v>0</v>
      </c>
      <c r="T351" s="401">
        <v>0</v>
      </c>
      <c r="U351" s="401">
        <v>0</v>
      </c>
      <c r="V351" s="401">
        <v>0</v>
      </c>
    </row>
    <row r="352" spans="1:22" x14ac:dyDescent="0.2">
      <c r="A352" s="397" t="s">
        <v>22</v>
      </c>
      <c r="B352" s="401">
        <v>0</v>
      </c>
      <c r="C352" s="401">
        <v>0</v>
      </c>
      <c r="D352" s="401">
        <v>0</v>
      </c>
      <c r="E352" s="401">
        <v>0</v>
      </c>
      <c r="F352" s="401">
        <v>0</v>
      </c>
      <c r="G352" s="401">
        <v>0</v>
      </c>
      <c r="H352" s="401">
        <v>0</v>
      </c>
      <c r="I352" s="401">
        <v>0</v>
      </c>
      <c r="J352" s="401">
        <v>0</v>
      </c>
      <c r="K352" s="401">
        <v>0</v>
      </c>
      <c r="L352" s="401">
        <v>0</v>
      </c>
      <c r="M352" s="401">
        <v>0</v>
      </c>
      <c r="N352" s="401">
        <v>0</v>
      </c>
      <c r="O352" s="401">
        <v>0</v>
      </c>
      <c r="P352" s="401">
        <v>0</v>
      </c>
      <c r="Q352" s="401">
        <v>0</v>
      </c>
      <c r="R352" s="401">
        <v>23</v>
      </c>
      <c r="S352" s="401">
        <v>242</v>
      </c>
      <c r="T352" s="401">
        <v>281</v>
      </c>
      <c r="U352" s="401">
        <v>238</v>
      </c>
      <c r="V352" s="401">
        <v>38</v>
      </c>
    </row>
    <row r="353" spans="1:26" x14ac:dyDescent="0.2">
      <c r="A353" s="397" t="s">
        <v>23</v>
      </c>
      <c r="B353" s="401">
        <v>0</v>
      </c>
      <c r="C353" s="401">
        <v>0</v>
      </c>
      <c r="D353" s="401">
        <v>0</v>
      </c>
      <c r="E353" s="401">
        <v>0</v>
      </c>
      <c r="F353" s="401">
        <v>0</v>
      </c>
      <c r="G353" s="401">
        <v>0</v>
      </c>
      <c r="H353" s="401">
        <v>0</v>
      </c>
      <c r="I353" s="401">
        <v>0</v>
      </c>
      <c r="J353" s="401">
        <v>0</v>
      </c>
      <c r="K353" s="401">
        <v>0</v>
      </c>
      <c r="L353" s="401">
        <v>0</v>
      </c>
      <c r="M353" s="401">
        <v>0</v>
      </c>
      <c r="N353" s="401">
        <v>0</v>
      </c>
      <c r="O353" s="401">
        <v>0</v>
      </c>
      <c r="P353" s="401">
        <v>0</v>
      </c>
      <c r="Q353" s="401">
        <v>34</v>
      </c>
      <c r="R353" s="401">
        <v>245</v>
      </c>
      <c r="S353" s="401">
        <v>280</v>
      </c>
      <c r="T353" s="401">
        <v>275</v>
      </c>
      <c r="U353" s="401">
        <v>355</v>
      </c>
      <c r="V353" s="401">
        <v>373</v>
      </c>
    </row>
    <row r="354" spans="1:26" x14ac:dyDescent="0.2">
      <c r="A354" s="397" t="s">
        <v>24</v>
      </c>
      <c r="B354" s="401">
        <v>0</v>
      </c>
      <c r="C354" s="401">
        <v>0</v>
      </c>
      <c r="D354" s="401">
        <v>0</v>
      </c>
      <c r="E354" s="401">
        <v>0</v>
      </c>
      <c r="F354" s="401">
        <v>0</v>
      </c>
      <c r="G354" s="401">
        <v>0</v>
      </c>
      <c r="H354" s="401">
        <v>0</v>
      </c>
      <c r="I354" s="401">
        <v>0</v>
      </c>
      <c r="J354" s="401">
        <v>0</v>
      </c>
      <c r="K354" s="401">
        <v>0</v>
      </c>
      <c r="L354" s="401">
        <v>0</v>
      </c>
      <c r="M354" s="401">
        <v>0</v>
      </c>
      <c r="N354" s="401">
        <v>0</v>
      </c>
      <c r="O354" s="401">
        <v>0</v>
      </c>
      <c r="P354" s="401">
        <v>0</v>
      </c>
      <c r="Q354" s="401">
        <v>13</v>
      </c>
      <c r="R354" s="401">
        <v>30</v>
      </c>
      <c r="S354" s="401">
        <v>23</v>
      </c>
      <c r="T354" s="401">
        <v>310</v>
      </c>
      <c r="U354" s="401">
        <v>387</v>
      </c>
      <c r="V354" s="401">
        <v>486</v>
      </c>
    </row>
    <row r="355" spans="1:26" x14ac:dyDescent="0.2">
      <c r="A355" s="397" t="s">
        <v>25</v>
      </c>
      <c r="B355" s="401">
        <v>0</v>
      </c>
      <c r="C355" s="401">
        <v>0</v>
      </c>
      <c r="D355" s="401">
        <v>0</v>
      </c>
      <c r="E355" s="401">
        <v>0</v>
      </c>
      <c r="F355" s="401">
        <v>0</v>
      </c>
      <c r="G355" s="401">
        <v>0</v>
      </c>
      <c r="H355" s="401">
        <v>0</v>
      </c>
      <c r="I355" s="401">
        <v>0</v>
      </c>
      <c r="J355" s="401">
        <v>0</v>
      </c>
      <c r="K355" s="401">
        <v>0</v>
      </c>
      <c r="L355" s="401">
        <v>0</v>
      </c>
      <c r="M355" s="401">
        <v>0</v>
      </c>
      <c r="N355" s="401">
        <v>0</v>
      </c>
      <c r="O355" s="401">
        <v>0</v>
      </c>
      <c r="P355" s="401">
        <v>0</v>
      </c>
      <c r="Q355" s="401">
        <v>0</v>
      </c>
      <c r="R355" s="401">
        <v>70</v>
      </c>
      <c r="S355" s="401">
        <v>133</v>
      </c>
      <c r="T355" s="401">
        <v>137</v>
      </c>
      <c r="U355" s="401">
        <v>224</v>
      </c>
      <c r="V355" s="401">
        <v>322</v>
      </c>
    </row>
    <row r="356" spans="1:26" x14ac:dyDescent="0.2">
      <c r="A356" s="397" t="s">
        <v>26</v>
      </c>
      <c r="B356" s="401">
        <v>0</v>
      </c>
      <c r="C356" s="401">
        <v>0</v>
      </c>
      <c r="D356" s="401">
        <v>0</v>
      </c>
      <c r="E356" s="401">
        <v>0</v>
      </c>
      <c r="F356" s="401">
        <v>0</v>
      </c>
      <c r="G356" s="401">
        <v>0</v>
      </c>
      <c r="H356" s="401">
        <v>0</v>
      </c>
      <c r="I356" s="401">
        <v>0</v>
      </c>
      <c r="J356" s="401">
        <v>0</v>
      </c>
      <c r="K356" s="401">
        <v>0</v>
      </c>
      <c r="L356" s="401">
        <v>0</v>
      </c>
      <c r="M356" s="401">
        <v>0</v>
      </c>
      <c r="N356" s="401">
        <v>0</v>
      </c>
      <c r="O356" s="401">
        <v>0</v>
      </c>
      <c r="P356" s="401">
        <v>0</v>
      </c>
      <c r="Q356" s="401">
        <v>0</v>
      </c>
      <c r="R356" s="401">
        <v>0</v>
      </c>
      <c r="S356" s="401">
        <v>79</v>
      </c>
      <c r="T356" s="401">
        <v>70</v>
      </c>
      <c r="U356" s="401">
        <v>40</v>
      </c>
      <c r="V356" s="401">
        <v>69</v>
      </c>
    </row>
    <row r="357" spans="1:26" x14ac:dyDescent="0.2">
      <c r="A357" s="397" t="s">
        <v>27</v>
      </c>
      <c r="B357" s="401">
        <v>0</v>
      </c>
      <c r="C357" s="401">
        <v>0</v>
      </c>
      <c r="D357" s="401">
        <v>0</v>
      </c>
      <c r="E357" s="401">
        <v>0</v>
      </c>
      <c r="F357" s="401">
        <v>0</v>
      </c>
      <c r="G357" s="401">
        <v>0</v>
      </c>
      <c r="H357" s="401">
        <v>0</v>
      </c>
      <c r="I357" s="401">
        <v>0</v>
      </c>
      <c r="J357" s="401">
        <v>0</v>
      </c>
      <c r="K357" s="401">
        <v>0</v>
      </c>
      <c r="L357" s="401">
        <v>0</v>
      </c>
      <c r="M357" s="401">
        <v>0</v>
      </c>
      <c r="N357" s="401">
        <v>0</v>
      </c>
      <c r="O357" s="401">
        <v>0</v>
      </c>
      <c r="P357" s="401">
        <v>0</v>
      </c>
      <c r="Q357" s="401">
        <v>0</v>
      </c>
      <c r="R357" s="401">
        <v>2</v>
      </c>
      <c r="S357" s="401">
        <v>13</v>
      </c>
      <c r="T357" s="401">
        <v>22</v>
      </c>
      <c r="U357" s="401">
        <v>28</v>
      </c>
      <c r="V357" s="401">
        <v>42</v>
      </c>
    </row>
    <row r="358" spans="1:26" x14ac:dyDescent="0.2">
      <c r="A358" s="397" t="s">
        <v>28</v>
      </c>
      <c r="B358" s="401">
        <v>0</v>
      </c>
      <c r="C358" s="401">
        <v>0</v>
      </c>
      <c r="D358" s="401">
        <v>0</v>
      </c>
      <c r="E358" s="401">
        <v>0</v>
      </c>
      <c r="F358" s="401">
        <v>0</v>
      </c>
      <c r="G358" s="401">
        <v>0</v>
      </c>
      <c r="H358" s="401">
        <v>0</v>
      </c>
      <c r="I358" s="401">
        <v>0</v>
      </c>
      <c r="J358" s="401">
        <v>0</v>
      </c>
      <c r="K358" s="401">
        <v>0</v>
      </c>
      <c r="L358" s="401">
        <v>0</v>
      </c>
      <c r="M358" s="401">
        <v>31</v>
      </c>
      <c r="N358" s="401">
        <v>3</v>
      </c>
      <c r="O358" s="401">
        <v>2</v>
      </c>
      <c r="P358" s="401">
        <v>1</v>
      </c>
      <c r="Q358" s="401">
        <v>10</v>
      </c>
      <c r="R358" s="401">
        <v>43</v>
      </c>
      <c r="S358" s="401">
        <v>78</v>
      </c>
      <c r="T358" s="401">
        <v>100</v>
      </c>
      <c r="U358" s="401">
        <v>134</v>
      </c>
      <c r="V358" s="401">
        <v>133</v>
      </c>
    </row>
    <row r="359" spans="1:26" x14ac:dyDescent="0.2">
      <c r="A359" s="397" t="s">
        <v>29</v>
      </c>
      <c r="B359" s="401">
        <v>0</v>
      </c>
      <c r="C359" s="401">
        <v>0</v>
      </c>
      <c r="D359" s="401">
        <v>0</v>
      </c>
      <c r="E359" s="401">
        <v>0</v>
      </c>
      <c r="F359" s="401">
        <v>0</v>
      </c>
      <c r="G359" s="401">
        <v>0</v>
      </c>
      <c r="H359" s="401">
        <v>0</v>
      </c>
      <c r="I359" s="401">
        <v>0</v>
      </c>
      <c r="J359" s="401">
        <v>0</v>
      </c>
      <c r="K359" s="401">
        <v>0</v>
      </c>
      <c r="L359" s="401">
        <v>0</v>
      </c>
      <c r="M359" s="401">
        <v>0</v>
      </c>
      <c r="N359" s="401">
        <v>0</v>
      </c>
      <c r="O359" s="401">
        <v>0</v>
      </c>
      <c r="P359" s="401">
        <v>0</v>
      </c>
      <c r="Q359" s="401">
        <v>0</v>
      </c>
      <c r="R359" s="401">
        <v>0</v>
      </c>
      <c r="S359" s="401">
        <v>0</v>
      </c>
      <c r="T359" s="401">
        <v>-1</v>
      </c>
      <c r="U359" s="401">
        <v>104</v>
      </c>
      <c r="V359" s="401">
        <v>0</v>
      </c>
    </row>
    <row r="360" spans="1:26" x14ac:dyDescent="0.2">
      <c r="A360" s="397" t="s">
        <v>30</v>
      </c>
      <c r="B360" s="401">
        <v>0</v>
      </c>
      <c r="C360" s="401">
        <v>0</v>
      </c>
      <c r="D360" s="401">
        <v>0</v>
      </c>
      <c r="E360" s="401">
        <v>0</v>
      </c>
      <c r="F360" s="401">
        <v>0</v>
      </c>
      <c r="G360" s="401">
        <v>0</v>
      </c>
      <c r="H360" s="401">
        <v>0</v>
      </c>
      <c r="I360" s="401">
        <v>0</v>
      </c>
      <c r="J360" s="401">
        <v>0</v>
      </c>
      <c r="K360" s="401">
        <v>0</v>
      </c>
      <c r="L360" s="401">
        <v>0</v>
      </c>
      <c r="M360" s="401">
        <v>2</v>
      </c>
      <c r="N360" s="401">
        <v>3</v>
      </c>
      <c r="O360" s="401">
        <v>4</v>
      </c>
      <c r="P360" s="401">
        <v>7</v>
      </c>
      <c r="Q360" s="401">
        <v>7</v>
      </c>
      <c r="R360" s="401">
        <v>43</v>
      </c>
      <c r="S360" s="401">
        <v>103</v>
      </c>
      <c r="T360" s="401">
        <v>130</v>
      </c>
      <c r="U360" s="401">
        <v>162</v>
      </c>
      <c r="V360" s="401">
        <v>177</v>
      </c>
    </row>
    <row r="361" spans="1:26" x14ac:dyDescent="0.2">
      <c r="A361" s="397" t="s">
        <v>31</v>
      </c>
      <c r="B361" s="401">
        <v>0</v>
      </c>
      <c r="C361" s="401">
        <v>0</v>
      </c>
      <c r="D361" s="401">
        <v>0</v>
      </c>
      <c r="E361" s="401">
        <v>0</v>
      </c>
      <c r="F361" s="401">
        <v>0</v>
      </c>
      <c r="G361" s="401">
        <v>0</v>
      </c>
      <c r="H361" s="401">
        <v>0</v>
      </c>
      <c r="I361" s="401">
        <v>0</v>
      </c>
      <c r="J361" s="401">
        <v>0</v>
      </c>
      <c r="K361" s="401">
        <v>0</v>
      </c>
      <c r="L361" s="401">
        <v>0</v>
      </c>
      <c r="M361" s="401">
        <v>0</v>
      </c>
      <c r="N361" s="401">
        <v>2</v>
      </c>
      <c r="O361" s="401">
        <v>15</v>
      </c>
      <c r="P361" s="401">
        <v>16</v>
      </c>
      <c r="Q361" s="401">
        <v>25</v>
      </c>
      <c r="R361" s="401">
        <v>131</v>
      </c>
      <c r="S361" s="401">
        <v>264</v>
      </c>
      <c r="T361" s="401">
        <v>656</v>
      </c>
      <c r="U361" s="401">
        <v>818</v>
      </c>
      <c r="V361" s="401">
        <v>812</v>
      </c>
    </row>
    <row r="362" spans="1:26" x14ac:dyDescent="0.2">
      <c r="A362" s="397" t="s">
        <v>32</v>
      </c>
      <c r="B362" s="402">
        <v>0</v>
      </c>
      <c r="C362" s="402">
        <v>0</v>
      </c>
      <c r="D362" s="402">
        <v>0</v>
      </c>
      <c r="E362" s="402">
        <v>0</v>
      </c>
      <c r="F362" s="402">
        <v>0</v>
      </c>
      <c r="G362" s="402">
        <v>0</v>
      </c>
      <c r="H362" s="402">
        <v>0</v>
      </c>
      <c r="I362" s="402">
        <v>0</v>
      </c>
      <c r="J362" s="402">
        <v>0</v>
      </c>
      <c r="K362" s="402">
        <v>0</v>
      </c>
      <c r="L362" s="402">
        <v>0</v>
      </c>
      <c r="M362" s="402">
        <v>0</v>
      </c>
      <c r="N362" s="402">
        <v>0</v>
      </c>
      <c r="O362" s="402">
        <v>0</v>
      </c>
      <c r="P362" s="402">
        <v>0</v>
      </c>
      <c r="Q362" s="402">
        <v>0</v>
      </c>
      <c r="R362" s="402">
        <v>22</v>
      </c>
      <c r="S362" s="402">
        <v>14</v>
      </c>
      <c r="T362" s="402">
        <v>10</v>
      </c>
      <c r="U362" s="402">
        <v>0</v>
      </c>
      <c r="V362" s="402">
        <v>7</v>
      </c>
    </row>
    <row r="363" spans="1:26" x14ac:dyDescent="0.2">
      <c r="A363" s="397" t="s">
        <v>33</v>
      </c>
      <c r="B363" s="179"/>
      <c r="C363" s="179"/>
      <c r="D363" s="179"/>
      <c r="E363" s="179"/>
      <c r="F363" s="179"/>
      <c r="G363" s="179"/>
      <c r="H363" s="179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S363" s="179"/>
      <c r="T363" s="179"/>
      <c r="U363" s="179"/>
      <c r="V363" s="333"/>
    </row>
    <row r="364" spans="1:26" x14ac:dyDescent="0.2">
      <c r="A364" s="397" t="s">
        <v>34</v>
      </c>
      <c r="B364" s="403">
        <v>0</v>
      </c>
      <c r="C364" s="403">
        <v>0</v>
      </c>
      <c r="D364" s="403">
        <v>0</v>
      </c>
      <c r="E364" s="403">
        <v>0</v>
      </c>
      <c r="F364" s="403">
        <v>0</v>
      </c>
      <c r="G364" s="403">
        <v>0</v>
      </c>
      <c r="H364" s="403">
        <v>0</v>
      </c>
      <c r="I364" s="403">
        <v>0</v>
      </c>
      <c r="J364" s="403">
        <v>0</v>
      </c>
      <c r="K364" s="403">
        <v>0</v>
      </c>
      <c r="L364" s="403">
        <v>0</v>
      </c>
      <c r="M364" s="403">
        <v>0</v>
      </c>
      <c r="N364" s="403">
        <v>0</v>
      </c>
      <c r="O364" s="403">
        <v>0</v>
      </c>
      <c r="P364" s="403">
        <v>0</v>
      </c>
      <c r="Q364" s="403">
        <v>0</v>
      </c>
      <c r="R364" s="403">
        <v>2</v>
      </c>
      <c r="S364" s="403">
        <v>28</v>
      </c>
      <c r="T364" s="403">
        <v>77</v>
      </c>
      <c r="U364" s="403">
        <v>93</v>
      </c>
      <c r="V364" s="403">
        <v>221</v>
      </c>
    </row>
    <row r="365" spans="1:26" x14ac:dyDescent="0.2">
      <c r="A365" s="397" t="s">
        <v>82</v>
      </c>
      <c r="B365" s="403">
        <v>0</v>
      </c>
      <c r="C365" s="403">
        <v>0</v>
      </c>
      <c r="D365" s="403">
        <v>0</v>
      </c>
      <c r="E365" s="403">
        <v>0</v>
      </c>
      <c r="F365" s="403">
        <v>0</v>
      </c>
      <c r="G365" s="403">
        <v>0</v>
      </c>
      <c r="H365" s="403">
        <v>0</v>
      </c>
      <c r="I365" s="403">
        <v>0</v>
      </c>
      <c r="J365" s="403">
        <v>0</v>
      </c>
      <c r="K365" s="403">
        <v>0</v>
      </c>
      <c r="L365" s="403">
        <v>0</v>
      </c>
      <c r="M365" s="403">
        <v>0</v>
      </c>
      <c r="N365" s="403">
        <v>0</v>
      </c>
      <c r="O365" s="403">
        <v>0</v>
      </c>
      <c r="P365" s="403">
        <v>3</v>
      </c>
      <c r="Q365" s="403">
        <v>6</v>
      </c>
      <c r="R365" s="403">
        <v>7</v>
      </c>
      <c r="S365" s="403">
        <v>9</v>
      </c>
      <c r="T365" s="403">
        <v>10</v>
      </c>
      <c r="U365" s="403">
        <v>8</v>
      </c>
      <c r="V365" s="403">
        <v>9</v>
      </c>
    </row>
    <row r="366" spans="1:26" x14ac:dyDescent="0.2">
      <c r="A366" s="18" t="s">
        <v>35</v>
      </c>
      <c r="B366" s="180">
        <f t="shared" ref="B366:S366" si="45">SUM(B335:B365)</f>
        <v>0</v>
      </c>
      <c r="C366" s="180">
        <f t="shared" si="45"/>
        <v>0</v>
      </c>
      <c r="D366" s="180">
        <f t="shared" si="45"/>
        <v>4</v>
      </c>
      <c r="E366" s="180">
        <f t="shared" si="45"/>
        <v>12</v>
      </c>
      <c r="F366" s="180">
        <f t="shared" si="45"/>
        <v>66</v>
      </c>
      <c r="G366" s="180">
        <f t="shared" si="45"/>
        <v>151</v>
      </c>
      <c r="H366" s="180">
        <f t="shared" si="45"/>
        <v>212</v>
      </c>
      <c r="I366" s="180">
        <f t="shared" si="45"/>
        <v>254</v>
      </c>
      <c r="J366" s="180">
        <f t="shared" si="45"/>
        <v>235</v>
      </c>
      <c r="K366" s="180">
        <f t="shared" si="45"/>
        <v>261</v>
      </c>
      <c r="L366" s="180">
        <f t="shared" si="45"/>
        <v>407</v>
      </c>
      <c r="M366" s="180">
        <f t="shared" si="45"/>
        <v>424</v>
      </c>
      <c r="N366" s="180">
        <f t="shared" si="45"/>
        <v>412</v>
      </c>
      <c r="O366" s="180">
        <f t="shared" si="45"/>
        <v>460</v>
      </c>
      <c r="P366" s="180">
        <f t="shared" si="45"/>
        <v>959</v>
      </c>
      <c r="Q366" s="180">
        <f t="shared" si="45"/>
        <v>1385</v>
      </c>
      <c r="R366" s="180">
        <f t="shared" si="45"/>
        <v>2361</v>
      </c>
      <c r="S366" s="180">
        <f t="shared" si="45"/>
        <v>4461</v>
      </c>
      <c r="T366" s="180">
        <f>SUM(T335:T365)</f>
        <v>7044</v>
      </c>
      <c r="U366" s="180">
        <f>SUM(U335:U365)</f>
        <v>9358</v>
      </c>
      <c r="V366" s="180">
        <f>SUM(V335:V365)</f>
        <v>10118</v>
      </c>
      <c r="Z366" s="25"/>
    </row>
    <row r="367" spans="1:26" x14ac:dyDescent="0.2">
      <c r="A367" s="11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</row>
    <row r="368" spans="1:26" x14ac:dyDescent="0.2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</row>
    <row r="369" spans="1:22" x14ac:dyDescent="0.2">
      <c r="A369" s="506"/>
      <c r="B369" s="507"/>
      <c r="C369" s="507"/>
      <c r="D369" s="507"/>
      <c r="E369" s="507"/>
      <c r="F369" s="507"/>
      <c r="G369" s="507"/>
      <c r="H369" s="507"/>
      <c r="I369" s="507"/>
      <c r="J369" s="507"/>
      <c r="K369" s="507"/>
      <c r="L369" s="507"/>
      <c r="M369" s="507"/>
      <c r="N369" s="507"/>
      <c r="O369" s="507"/>
      <c r="P369" s="507"/>
      <c r="Q369" s="507"/>
      <c r="R369" s="507"/>
    </row>
    <row r="370" spans="1:22" x14ac:dyDescent="0.2">
      <c r="A370" s="4"/>
      <c r="B370" s="10" t="s">
        <v>86</v>
      </c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</row>
    <row r="371" spans="1:22" x14ac:dyDescent="0.2">
      <c r="A371" s="4"/>
      <c r="B371" s="10" t="s">
        <v>0</v>
      </c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</row>
    <row r="372" spans="1:22" x14ac:dyDescent="0.2">
      <c r="A372" s="4"/>
      <c r="B372" s="10" t="s">
        <v>1</v>
      </c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</row>
    <row r="373" spans="1:22" x14ac:dyDescent="0.2">
      <c r="A373" s="504"/>
      <c r="B373" s="505"/>
      <c r="C373" s="505"/>
      <c r="D373" s="505"/>
      <c r="E373" s="505"/>
      <c r="F373" s="505"/>
      <c r="G373" s="505"/>
      <c r="H373" s="505"/>
      <c r="I373" s="505"/>
      <c r="J373" s="505"/>
      <c r="K373" s="505"/>
      <c r="L373" s="505"/>
      <c r="M373" s="505"/>
      <c r="N373" s="505"/>
      <c r="O373" s="505"/>
      <c r="P373" s="505"/>
      <c r="Q373" s="505"/>
      <c r="R373" s="505"/>
    </row>
    <row r="374" spans="1:22" x14ac:dyDescent="0.2">
      <c r="A374" s="13" t="s">
        <v>3</v>
      </c>
      <c r="B374" s="186" t="s">
        <v>56</v>
      </c>
      <c r="C374" s="186" t="s">
        <v>57</v>
      </c>
      <c r="D374" s="186" t="s">
        <v>58</v>
      </c>
      <c r="E374" s="186" t="s">
        <v>59</v>
      </c>
      <c r="F374" s="186" t="s">
        <v>60</v>
      </c>
      <c r="G374" s="186" t="s">
        <v>61</v>
      </c>
      <c r="H374" s="186" t="s">
        <v>62</v>
      </c>
      <c r="I374" s="186" t="s">
        <v>63</v>
      </c>
      <c r="J374" s="186" t="s">
        <v>64</v>
      </c>
      <c r="K374" s="186" t="s">
        <v>65</v>
      </c>
      <c r="L374" s="186" t="s">
        <v>66</v>
      </c>
      <c r="M374" s="186" t="s">
        <v>67</v>
      </c>
      <c r="N374" s="186" t="s">
        <v>68</v>
      </c>
      <c r="O374" s="186" t="s">
        <v>69</v>
      </c>
      <c r="P374" s="186" t="s">
        <v>70</v>
      </c>
      <c r="Q374" s="186" t="s">
        <v>71</v>
      </c>
      <c r="R374" s="186" t="s">
        <v>87</v>
      </c>
      <c r="S374" s="186" t="s">
        <v>95</v>
      </c>
      <c r="T374" s="186" t="s">
        <v>96</v>
      </c>
      <c r="U374" s="186" t="s">
        <v>197</v>
      </c>
      <c r="V374" s="186" t="s">
        <v>271</v>
      </c>
    </row>
    <row r="375" spans="1:22" x14ac:dyDescent="0.2">
      <c r="A375" s="15" t="s">
        <v>4</v>
      </c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22" ht="13.5" thickBot="1" x14ac:dyDescent="0.25">
      <c r="A376" s="15" t="s">
        <v>88</v>
      </c>
      <c r="B376" s="404">
        <v>6</v>
      </c>
      <c r="C376" s="404">
        <v>7</v>
      </c>
      <c r="D376" s="404">
        <v>12</v>
      </c>
      <c r="E376" s="404">
        <v>15</v>
      </c>
      <c r="F376" s="404">
        <v>37</v>
      </c>
      <c r="G376" s="404">
        <v>42</v>
      </c>
      <c r="H376" s="404">
        <v>61</v>
      </c>
      <c r="I376" s="404">
        <v>92</v>
      </c>
      <c r="J376" s="404">
        <v>102</v>
      </c>
      <c r="K376" s="404">
        <v>130</v>
      </c>
      <c r="L376" s="404">
        <v>242</v>
      </c>
      <c r="M376" s="404">
        <v>337</v>
      </c>
      <c r="N376" s="404">
        <v>537</v>
      </c>
      <c r="O376" s="404">
        <v>760</v>
      </c>
      <c r="P376" s="404">
        <v>869</v>
      </c>
      <c r="Q376" s="404">
        <v>1926</v>
      </c>
      <c r="R376" s="404">
        <v>3280</v>
      </c>
      <c r="S376" s="404">
        <v>2865</v>
      </c>
      <c r="T376" s="404">
        <v>2481</v>
      </c>
      <c r="U376" s="404">
        <v>2263</v>
      </c>
      <c r="V376" s="404">
        <v>2971</v>
      </c>
    </row>
    <row r="377" spans="1:22" ht="14.25" thickTop="1" thickBot="1" x14ac:dyDescent="0.25">
      <c r="A377" s="393" t="s">
        <v>5</v>
      </c>
      <c r="B377" s="405">
        <v>0</v>
      </c>
      <c r="C377" s="405">
        <v>0</v>
      </c>
      <c r="D377" s="405">
        <v>0</v>
      </c>
      <c r="E377" s="405">
        <v>2</v>
      </c>
      <c r="F377" s="405">
        <v>7</v>
      </c>
      <c r="G377" s="405">
        <v>0</v>
      </c>
      <c r="H377" s="405">
        <v>0</v>
      </c>
      <c r="I377" s="405">
        <v>0</v>
      </c>
      <c r="J377" s="405">
        <v>0</v>
      </c>
      <c r="K377" s="405">
        <v>0</v>
      </c>
      <c r="L377" s="405">
        <v>0</v>
      </c>
      <c r="M377" s="405">
        <v>0</v>
      </c>
      <c r="N377" s="405">
        <v>0</v>
      </c>
      <c r="O377" s="405">
        <v>0</v>
      </c>
      <c r="P377" s="405">
        <v>0</v>
      </c>
      <c r="Q377" s="405">
        <v>17</v>
      </c>
      <c r="R377" s="405">
        <v>58</v>
      </c>
      <c r="S377" s="405">
        <v>51</v>
      </c>
      <c r="T377" s="405">
        <v>41</v>
      </c>
      <c r="U377" s="405">
        <v>90</v>
      </c>
      <c r="V377" s="405">
        <v>67</v>
      </c>
    </row>
    <row r="378" spans="1:22" ht="14.25" thickTop="1" thickBot="1" x14ac:dyDescent="0.25">
      <c r="A378" s="393" t="s">
        <v>6</v>
      </c>
      <c r="B378" s="405">
        <v>0</v>
      </c>
      <c r="C378" s="405">
        <v>0</v>
      </c>
      <c r="D378" s="405">
        <v>0</v>
      </c>
      <c r="E378" s="405">
        <v>0</v>
      </c>
      <c r="F378" s="405">
        <v>0</v>
      </c>
      <c r="G378" s="405">
        <v>0</v>
      </c>
      <c r="H378" s="405">
        <v>0</v>
      </c>
      <c r="I378" s="405">
        <v>0</v>
      </c>
      <c r="J378" s="405">
        <v>0</v>
      </c>
      <c r="K378" s="405">
        <v>0</v>
      </c>
      <c r="L378" s="405">
        <v>0</v>
      </c>
      <c r="M378" s="405">
        <v>0</v>
      </c>
      <c r="N378" s="405">
        <v>0</v>
      </c>
      <c r="O378" s="405">
        <v>0</v>
      </c>
      <c r="P378" s="405">
        <v>0</v>
      </c>
      <c r="Q378" s="405">
        <v>0</v>
      </c>
      <c r="R378" s="405">
        <v>5</v>
      </c>
      <c r="S378" s="405">
        <v>2</v>
      </c>
      <c r="T378" s="405">
        <v>2</v>
      </c>
      <c r="U378" s="405">
        <v>0</v>
      </c>
      <c r="V378" s="405">
        <v>3</v>
      </c>
    </row>
    <row r="379" spans="1:22" ht="14.25" thickTop="1" thickBot="1" x14ac:dyDescent="0.25">
      <c r="A379" s="393" t="s">
        <v>7</v>
      </c>
      <c r="B379" s="405">
        <v>0</v>
      </c>
      <c r="C379" s="405">
        <v>0</v>
      </c>
      <c r="D379" s="405">
        <v>0</v>
      </c>
      <c r="E379" s="405">
        <v>0</v>
      </c>
      <c r="F379" s="405">
        <v>0</v>
      </c>
      <c r="G379" s="405">
        <v>0</v>
      </c>
      <c r="H379" s="405">
        <v>0</v>
      </c>
      <c r="I379" s="405">
        <v>0</v>
      </c>
      <c r="J379" s="405">
        <v>0</v>
      </c>
      <c r="K379" s="405">
        <v>0</v>
      </c>
      <c r="L379" s="405">
        <v>0</v>
      </c>
      <c r="M379" s="405">
        <v>0</v>
      </c>
      <c r="N379" s="405">
        <v>0</v>
      </c>
      <c r="O379" s="405">
        <v>0</v>
      </c>
      <c r="P379" s="405">
        <v>0</v>
      </c>
      <c r="Q379" s="405">
        <v>0</v>
      </c>
      <c r="R379" s="405">
        <v>0</v>
      </c>
      <c r="S379" s="405">
        <v>0</v>
      </c>
      <c r="T379" s="405">
        <v>0</v>
      </c>
      <c r="U379" s="405">
        <v>0</v>
      </c>
      <c r="V379" s="405">
        <v>0</v>
      </c>
    </row>
    <row r="380" spans="1:22" ht="14.25" thickTop="1" thickBot="1" x14ac:dyDescent="0.25">
      <c r="A380" s="393" t="s">
        <v>8</v>
      </c>
      <c r="B380" s="405">
        <v>0</v>
      </c>
      <c r="C380" s="405">
        <v>0</v>
      </c>
      <c r="D380" s="405">
        <v>0</v>
      </c>
      <c r="E380" s="405">
        <v>0</v>
      </c>
      <c r="F380" s="405">
        <v>0</v>
      </c>
      <c r="G380" s="405">
        <v>0</v>
      </c>
      <c r="H380" s="405">
        <v>0</v>
      </c>
      <c r="I380" s="405">
        <v>0</v>
      </c>
      <c r="J380" s="405">
        <v>0</v>
      </c>
      <c r="K380" s="405">
        <v>0</v>
      </c>
      <c r="L380" s="405">
        <v>0</v>
      </c>
      <c r="M380" s="405">
        <v>0</v>
      </c>
      <c r="N380" s="405">
        <v>0</v>
      </c>
      <c r="O380" s="405">
        <v>0</v>
      </c>
      <c r="P380" s="405">
        <v>0</v>
      </c>
      <c r="Q380" s="405">
        <v>0</v>
      </c>
      <c r="R380" s="405">
        <v>0</v>
      </c>
      <c r="S380" s="405">
        <v>0</v>
      </c>
      <c r="T380" s="405">
        <v>1</v>
      </c>
      <c r="U380" s="405">
        <v>1</v>
      </c>
      <c r="V380" s="405">
        <v>1</v>
      </c>
    </row>
    <row r="381" spans="1:22" ht="14.25" thickTop="1" thickBot="1" x14ac:dyDescent="0.25">
      <c r="A381" s="393" t="s">
        <v>83</v>
      </c>
      <c r="B381" s="405">
        <v>0</v>
      </c>
      <c r="C381" s="405">
        <v>0</v>
      </c>
      <c r="D381" s="405">
        <v>4</v>
      </c>
      <c r="E381" s="405">
        <v>4</v>
      </c>
      <c r="F381" s="405">
        <v>25</v>
      </c>
      <c r="G381" s="405">
        <v>31</v>
      </c>
      <c r="H381" s="405">
        <v>48</v>
      </c>
      <c r="I381" s="405">
        <v>79</v>
      </c>
      <c r="J381" s="405">
        <v>88</v>
      </c>
      <c r="K381" s="405">
        <v>114</v>
      </c>
      <c r="L381" s="405">
        <v>225</v>
      </c>
      <c r="M381" s="405">
        <v>318</v>
      </c>
      <c r="N381" s="405">
        <v>499</v>
      </c>
      <c r="O381" s="405">
        <v>739</v>
      </c>
      <c r="P381" s="405">
        <v>726</v>
      </c>
      <c r="Q381" s="405">
        <v>1444</v>
      </c>
      <c r="R381" s="405">
        <v>2621</v>
      </c>
      <c r="S381" s="405">
        <v>2506</v>
      </c>
      <c r="T381" s="405">
        <v>1991</v>
      </c>
      <c r="U381" s="405">
        <v>1256</v>
      </c>
      <c r="V381" s="405">
        <v>1683</v>
      </c>
    </row>
    <row r="382" spans="1:22" ht="14.25" thickTop="1" thickBot="1" x14ac:dyDescent="0.25">
      <c r="A382" s="393" t="s">
        <v>10</v>
      </c>
      <c r="B382" s="405">
        <v>0</v>
      </c>
      <c r="C382" s="405">
        <v>0</v>
      </c>
      <c r="D382" s="405">
        <v>0</v>
      </c>
      <c r="E382" s="405">
        <v>0</v>
      </c>
      <c r="F382" s="405">
        <v>0</v>
      </c>
      <c r="G382" s="405">
        <v>0</v>
      </c>
      <c r="H382" s="405">
        <v>0</v>
      </c>
      <c r="I382" s="405">
        <v>0</v>
      </c>
      <c r="J382" s="405">
        <v>0</v>
      </c>
      <c r="K382" s="405">
        <v>0</v>
      </c>
      <c r="L382" s="405">
        <v>0</v>
      </c>
      <c r="M382" s="405">
        <v>0</v>
      </c>
      <c r="N382" s="405">
        <v>0</v>
      </c>
      <c r="O382" s="405">
        <v>0</v>
      </c>
      <c r="P382" s="405">
        <v>0</v>
      </c>
      <c r="Q382" s="405">
        <v>0</v>
      </c>
      <c r="R382" s="405">
        <v>0</v>
      </c>
      <c r="S382" s="405">
        <v>0</v>
      </c>
      <c r="T382" s="405">
        <v>0</v>
      </c>
      <c r="U382" s="405">
        <v>0</v>
      </c>
      <c r="V382" s="405">
        <v>0</v>
      </c>
    </row>
    <row r="383" spans="1:22" ht="14.25" thickTop="1" thickBot="1" x14ac:dyDescent="0.25">
      <c r="A383" s="393" t="s">
        <v>11</v>
      </c>
      <c r="B383" s="405">
        <v>0</v>
      </c>
      <c r="C383" s="405">
        <v>0</v>
      </c>
      <c r="D383" s="405">
        <v>0</v>
      </c>
      <c r="E383" s="405">
        <v>0</v>
      </c>
      <c r="F383" s="405">
        <v>0</v>
      </c>
      <c r="G383" s="405">
        <v>0</v>
      </c>
      <c r="H383" s="405">
        <v>0</v>
      </c>
      <c r="I383" s="405">
        <v>0</v>
      </c>
      <c r="J383" s="405">
        <v>0</v>
      </c>
      <c r="K383" s="405">
        <v>0</v>
      </c>
      <c r="L383" s="405">
        <v>0</v>
      </c>
      <c r="M383" s="405">
        <v>0</v>
      </c>
      <c r="N383" s="405">
        <v>0</v>
      </c>
      <c r="O383" s="405">
        <v>0</v>
      </c>
      <c r="P383" s="405">
        <v>0</v>
      </c>
      <c r="Q383" s="405">
        <v>0</v>
      </c>
      <c r="R383" s="405">
        <v>1</v>
      </c>
      <c r="S383" s="405">
        <v>2</v>
      </c>
      <c r="T383" s="405">
        <v>3</v>
      </c>
      <c r="U383" s="405">
        <v>1</v>
      </c>
      <c r="V383" s="405">
        <v>2</v>
      </c>
    </row>
    <row r="384" spans="1:22" ht="14.25" thickTop="1" thickBot="1" x14ac:dyDescent="0.25">
      <c r="A384" s="393" t="s">
        <v>12</v>
      </c>
      <c r="B384" s="405">
        <v>0</v>
      </c>
      <c r="C384" s="405">
        <v>0</v>
      </c>
      <c r="D384" s="405">
        <v>0</v>
      </c>
      <c r="E384" s="405">
        <v>0</v>
      </c>
      <c r="F384" s="405">
        <v>0</v>
      </c>
      <c r="G384" s="405">
        <v>0</v>
      </c>
      <c r="H384" s="405">
        <v>0</v>
      </c>
      <c r="I384" s="405">
        <v>0</v>
      </c>
      <c r="J384" s="405">
        <v>0</v>
      </c>
      <c r="K384" s="405">
        <v>0</v>
      </c>
      <c r="L384" s="405">
        <v>0</v>
      </c>
      <c r="M384" s="405">
        <v>0</v>
      </c>
      <c r="N384" s="405">
        <v>0</v>
      </c>
      <c r="O384" s="405">
        <v>0</v>
      </c>
      <c r="P384" s="405">
        <v>0</v>
      </c>
      <c r="Q384" s="405">
        <v>0</v>
      </c>
      <c r="R384" s="405">
        <v>0</v>
      </c>
      <c r="S384" s="405">
        <v>0</v>
      </c>
      <c r="T384" s="405">
        <v>0</v>
      </c>
      <c r="U384" s="405">
        <v>0</v>
      </c>
      <c r="V384" s="405">
        <v>0</v>
      </c>
    </row>
    <row r="385" spans="1:22" ht="14.25" thickTop="1" thickBot="1" x14ac:dyDescent="0.25">
      <c r="A385" s="393" t="s">
        <v>13</v>
      </c>
      <c r="B385" s="405">
        <v>0</v>
      </c>
      <c r="C385" s="405">
        <v>0</v>
      </c>
      <c r="D385" s="405">
        <v>0</v>
      </c>
      <c r="E385" s="405">
        <v>0</v>
      </c>
      <c r="F385" s="405">
        <v>0</v>
      </c>
      <c r="G385" s="405">
        <v>0</v>
      </c>
      <c r="H385" s="405">
        <v>0</v>
      </c>
      <c r="I385" s="405">
        <v>0</v>
      </c>
      <c r="J385" s="405">
        <v>0</v>
      </c>
      <c r="K385" s="405">
        <v>0</v>
      </c>
      <c r="L385" s="405">
        <v>0</v>
      </c>
      <c r="M385" s="405">
        <v>0</v>
      </c>
      <c r="N385" s="405">
        <v>0</v>
      </c>
      <c r="O385" s="405">
        <v>0</v>
      </c>
      <c r="P385" s="405">
        <v>0</v>
      </c>
      <c r="Q385" s="405">
        <v>0</v>
      </c>
      <c r="R385" s="405">
        <v>0</v>
      </c>
      <c r="S385" s="405">
        <v>0</v>
      </c>
      <c r="T385" s="405">
        <v>0</v>
      </c>
      <c r="U385" s="405">
        <v>0</v>
      </c>
      <c r="V385" s="405">
        <v>0</v>
      </c>
    </row>
    <row r="386" spans="1:22" ht="14.25" thickTop="1" thickBot="1" x14ac:dyDescent="0.25">
      <c r="A386" s="393" t="s">
        <v>14</v>
      </c>
      <c r="B386" s="405">
        <v>0</v>
      </c>
      <c r="C386" s="405">
        <v>0</v>
      </c>
      <c r="D386" s="405">
        <v>0</v>
      </c>
      <c r="E386" s="405">
        <v>0</v>
      </c>
      <c r="F386" s="405">
        <v>0</v>
      </c>
      <c r="G386" s="405">
        <v>0</v>
      </c>
      <c r="H386" s="405">
        <v>0</v>
      </c>
      <c r="I386" s="405">
        <v>0</v>
      </c>
      <c r="J386" s="405">
        <v>0</v>
      </c>
      <c r="K386" s="405">
        <v>0</v>
      </c>
      <c r="L386" s="405">
        <v>0</v>
      </c>
      <c r="M386" s="405">
        <v>0</v>
      </c>
      <c r="N386" s="405">
        <v>0</v>
      </c>
      <c r="O386" s="405">
        <v>0</v>
      </c>
      <c r="P386" s="405">
        <v>0</v>
      </c>
      <c r="Q386" s="405">
        <v>0</v>
      </c>
      <c r="R386" s="405">
        <v>0</v>
      </c>
      <c r="S386" s="405">
        <v>0</v>
      </c>
      <c r="T386" s="405">
        <v>0</v>
      </c>
      <c r="U386" s="405">
        <v>0</v>
      </c>
      <c r="V386" s="405">
        <v>0</v>
      </c>
    </row>
    <row r="387" spans="1:22" ht="14.25" thickTop="1" thickBot="1" x14ac:dyDescent="0.25">
      <c r="A387" s="393" t="s">
        <v>15</v>
      </c>
      <c r="B387" s="405">
        <v>0</v>
      </c>
      <c r="C387" s="405">
        <v>0</v>
      </c>
      <c r="D387" s="405">
        <v>0</v>
      </c>
      <c r="E387" s="405">
        <v>0</v>
      </c>
      <c r="F387" s="405">
        <v>0</v>
      </c>
      <c r="G387" s="405">
        <v>0</v>
      </c>
      <c r="H387" s="405">
        <v>0</v>
      </c>
      <c r="I387" s="405">
        <v>0</v>
      </c>
      <c r="J387" s="405">
        <v>0</v>
      </c>
      <c r="K387" s="405">
        <v>0</v>
      </c>
      <c r="L387" s="405">
        <v>0</v>
      </c>
      <c r="M387" s="405">
        <v>0</v>
      </c>
      <c r="N387" s="405">
        <v>0</v>
      </c>
      <c r="O387" s="405">
        <v>0</v>
      </c>
      <c r="P387" s="405">
        <v>0</v>
      </c>
      <c r="Q387" s="405">
        <v>0</v>
      </c>
      <c r="R387" s="405">
        <v>0</v>
      </c>
      <c r="S387" s="405">
        <v>0</v>
      </c>
      <c r="T387" s="405">
        <v>17</v>
      </c>
      <c r="U387" s="405">
        <v>289</v>
      </c>
      <c r="V387" s="405">
        <v>589</v>
      </c>
    </row>
    <row r="388" spans="1:22" ht="14.25" thickTop="1" thickBot="1" x14ac:dyDescent="0.25">
      <c r="A388" s="393" t="s">
        <v>16</v>
      </c>
      <c r="B388" s="405">
        <v>0</v>
      </c>
      <c r="C388" s="405">
        <v>0</v>
      </c>
      <c r="D388" s="405">
        <v>0</v>
      </c>
      <c r="E388" s="405">
        <v>0</v>
      </c>
      <c r="F388" s="405">
        <v>0</v>
      </c>
      <c r="G388" s="405">
        <v>0</v>
      </c>
      <c r="H388" s="405">
        <v>0</v>
      </c>
      <c r="I388" s="405">
        <v>0</v>
      </c>
      <c r="J388" s="405">
        <v>0</v>
      </c>
      <c r="K388" s="405">
        <v>0</v>
      </c>
      <c r="L388" s="405">
        <v>0</v>
      </c>
      <c r="M388" s="405">
        <v>0</v>
      </c>
      <c r="N388" s="405">
        <v>0</v>
      </c>
      <c r="O388" s="405">
        <v>0</v>
      </c>
      <c r="P388" s="405">
        <v>0</v>
      </c>
      <c r="Q388" s="405">
        <v>0</v>
      </c>
      <c r="R388" s="405">
        <v>0</v>
      </c>
      <c r="S388" s="405">
        <v>0</v>
      </c>
      <c r="T388" s="405">
        <v>0</v>
      </c>
      <c r="U388" s="405">
        <v>0</v>
      </c>
      <c r="V388" s="405">
        <v>0</v>
      </c>
    </row>
    <row r="389" spans="1:22" ht="14.25" thickTop="1" thickBot="1" x14ac:dyDescent="0.25">
      <c r="A389" s="393" t="s">
        <v>17</v>
      </c>
      <c r="B389" s="405">
        <v>0</v>
      </c>
      <c r="C389" s="405">
        <v>0</v>
      </c>
      <c r="D389" s="405">
        <v>0</v>
      </c>
      <c r="E389" s="405">
        <v>0</v>
      </c>
      <c r="F389" s="405">
        <v>0</v>
      </c>
      <c r="G389" s="405">
        <v>0</v>
      </c>
      <c r="H389" s="405">
        <v>0</v>
      </c>
      <c r="I389" s="405">
        <v>0</v>
      </c>
      <c r="J389" s="405">
        <v>0</v>
      </c>
      <c r="K389" s="405">
        <v>0</v>
      </c>
      <c r="L389" s="405">
        <v>0</v>
      </c>
      <c r="M389" s="405">
        <v>0</v>
      </c>
      <c r="N389" s="405">
        <v>0</v>
      </c>
      <c r="O389" s="405">
        <v>0</v>
      </c>
      <c r="P389" s="405">
        <v>0</v>
      </c>
      <c r="Q389" s="405">
        <v>0</v>
      </c>
      <c r="R389" s="405">
        <v>0</v>
      </c>
      <c r="S389" s="405">
        <v>0</v>
      </c>
      <c r="T389" s="405">
        <v>0</v>
      </c>
      <c r="U389" s="405">
        <v>0</v>
      </c>
      <c r="V389" s="405">
        <v>1</v>
      </c>
    </row>
    <row r="390" spans="1:22" ht="14.25" thickTop="1" thickBot="1" x14ac:dyDescent="0.25">
      <c r="A390" s="393" t="s">
        <v>18</v>
      </c>
      <c r="B390" s="405">
        <v>0</v>
      </c>
      <c r="C390" s="405">
        <v>0</v>
      </c>
      <c r="D390" s="405">
        <v>0</v>
      </c>
      <c r="E390" s="405">
        <v>0</v>
      </c>
      <c r="F390" s="405">
        <v>0</v>
      </c>
      <c r="G390" s="405">
        <v>0</v>
      </c>
      <c r="H390" s="405">
        <v>0</v>
      </c>
      <c r="I390" s="405">
        <v>0</v>
      </c>
      <c r="J390" s="405">
        <v>0</v>
      </c>
      <c r="K390" s="405">
        <v>0</v>
      </c>
      <c r="L390" s="405">
        <v>0</v>
      </c>
      <c r="M390" s="405">
        <v>0</v>
      </c>
      <c r="N390" s="405">
        <v>0</v>
      </c>
      <c r="O390" s="405">
        <v>0</v>
      </c>
      <c r="P390" s="405">
        <v>0</v>
      </c>
      <c r="Q390" s="405">
        <v>0</v>
      </c>
      <c r="R390" s="405">
        <v>0</v>
      </c>
      <c r="S390" s="405">
        <v>0</v>
      </c>
      <c r="T390" s="405">
        <v>0</v>
      </c>
      <c r="U390" s="405">
        <v>0</v>
      </c>
      <c r="V390" s="405">
        <v>0</v>
      </c>
    </row>
    <row r="391" spans="1:22" ht="14.25" thickTop="1" thickBot="1" x14ac:dyDescent="0.25">
      <c r="A391" s="393" t="s">
        <v>19</v>
      </c>
      <c r="B391" s="405">
        <v>0</v>
      </c>
      <c r="C391" s="405">
        <v>0</v>
      </c>
      <c r="D391" s="405">
        <v>0</v>
      </c>
      <c r="E391" s="405">
        <v>0</v>
      </c>
      <c r="F391" s="405">
        <v>0</v>
      </c>
      <c r="G391" s="405">
        <v>0</v>
      </c>
      <c r="H391" s="405">
        <v>0</v>
      </c>
      <c r="I391" s="405">
        <v>0</v>
      </c>
      <c r="J391" s="405">
        <v>0</v>
      </c>
      <c r="K391" s="405">
        <v>0</v>
      </c>
      <c r="L391" s="405">
        <v>0</v>
      </c>
      <c r="M391" s="405">
        <v>0</v>
      </c>
      <c r="N391" s="405">
        <v>0</v>
      </c>
      <c r="O391" s="405">
        <v>0</v>
      </c>
      <c r="P391" s="405">
        <v>1</v>
      </c>
      <c r="Q391" s="405">
        <v>1</v>
      </c>
      <c r="R391" s="405">
        <v>1</v>
      </c>
      <c r="S391" s="405">
        <v>0</v>
      </c>
      <c r="T391" s="405">
        <v>1</v>
      </c>
      <c r="U391" s="405">
        <v>1</v>
      </c>
      <c r="V391" s="405">
        <v>0</v>
      </c>
    </row>
    <row r="392" spans="1:22" ht="14.25" thickTop="1" thickBot="1" x14ac:dyDescent="0.25">
      <c r="A392" s="393" t="s">
        <v>20</v>
      </c>
      <c r="B392" s="405">
        <v>0</v>
      </c>
      <c r="C392" s="405">
        <v>0</v>
      </c>
      <c r="D392" s="405">
        <v>0</v>
      </c>
      <c r="E392" s="405">
        <v>0</v>
      </c>
      <c r="F392" s="405">
        <v>0</v>
      </c>
      <c r="G392" s="405">
        <v>0</v>
      </c>
      <c r="H392" s="405">
        <v>0</v>
      </c>
      <c r="I392" s="405">
        <v>0</v>
      </c>
      <c r="J392" s="405">
        <v>0</v>
      </c>
      <c r="K392" s="405">
        <v>0</v>
      </c>
      <c r="L392" s="405">
        <v>0</v>
      </c>
      <c r="M392" s="405">
        <v>0</v>
      </c>
      <c r="N392" s="405">
        <v>0</v>
      </c>
      <c r="O392" s="405">
        <v>0</v>
      </c>
      <c r="P392" s="405">
        <v>0</v>
      </c>
      <c r="Q392" s="405">
        <v>0</v>
      </c>
      <c r="R392" s="405">
        <v>0</v>
      </c>
      <c r="S392" s="405">
        <v>0</v>
      </c>
      <c r="T392" s="405">
        <v>0</v>
      </c>
      <c r="U392" s="405">
        <v>0</v>
      </c>
      <c r="V392" s="405">
        <v>0</v>
      </c>
    </row>
    <row r="393" spans="1:22" ht="14.25" thickTop="1" thickBot="1" x14ac:dyDescent="0.25">
      <c r="A393" s="393" t="s">
        <v>136</v>
      </c>
      <c r="B393" s="406"/>
      <c r="C393" s="406"/>
      <c r="D393" s="406"/>
      <c r="E393" s="406"/>
      <c r="F393" s="406"/>
      <c r="G393" s="406"/>
      <c r="H393" s="406"/>
      <c r="I393" s="406"/>
      <c r="J393" s="406"/>
      <c r="K393" s="406"/>
      <c r="L393" s="406"/>
      <c r="M393" s="406"/>
      <c r="N393" s="406"/>
      <c r="O393" s="406"/>
      <c r="P393" s="406"/>
      <c r="Q393" s="406"/>
      <c r="R393" s="406"/>
      <c r="S393" s="406"/>
      <c r="T393" s="406"/>
      <c r="U393" s="406"/>
      <c r="V393" s="406"/>
    </row>
    <row r="394" spans="1:22" ht="14.25" thickTop="1" thickBot="1" x14ac:dyDescent="0.25">
      <c r="A394" s="393" t="s">
        <v>22</v>
      </c>
      <c r="B394" s="405">
        <v>0</v>
      </c>
      <c r="C394" s="405">
        <v>0</v>
      </c>
      <c r="D394" s="405">
        <v>0</v>
      </c>
      <c r="E394" s="405">
        <v>0</v>
      </c>
      <c r="F394" s="405">
        <v>0</v>
      </c>
      <c r="G394" s="405">
        <v>0</v>
      </c>
      <c r="H394" s="405">
        <v>0</v>
      </c>
      <c r="I394" s="405">
        <v>0</v>
      </c>
      <c r="J394" s="405">
        <v>0</v>
      </c>
      <c r="K394" s="405">
        <v>0</v>
      </c>
      <c r="L394" s="405">
        <v>0</v>
      </c>
      <c r="M394" s="405">
        <v>0</v>
      </c>
      <c r="N394" s="405">
        <v>18</v>
      </c>
      <c r="O394" s="405">
        <v>1</v>
      </c>
      <c r="P394" s="405">
        <v>95</v>
      </c>
      <c r="Q394" s="405">
        <v>338</v>
      </c>
      <c r="R394" s="405">
        <v>394</v>
      </c>
      <c r="S394" s="405">
        <v>59</v>
      </c>
      <c r="T394" s="405">
        <v>123</v>
      </c>
      <c r="U394" s="405">
        <v>48</v>
      </c>
      <c r="V394" s="405">
        <v>26</v>
      </c>
    </row>
    <row r="395" spans="1:22" ht="14.25" thickTop="1" thickBot="1" x14ac:dyDescent="0.25">
      <c r="A395" s="393" t="s">
        <v>23</v>
      </c>
      <c r="B395" s="405">
        <v>6</v>
      </c>
      <c r="C395" s="405">
        <v>7</v>
      </c>
      <c r="D395" s="405">
        <v>8</v>
      </c>
      <c r="E395" s="405">
        <v>9</v>
      </c>
      <c r="F395" s="405">
        <v>6</v>
      </c>
      <c r="G395" s="405">
        <v>11</v>
      </c>
      <c r="H395" s="405">
        <v>12</v>
      </c>
      <c r="I395" s="405">
        <v>13</v>
      </c>
      <c r="J395" s="405">
        <v>14</v>
      </c>
      <c r="K395" s="405">
        <v>16</v>
      </c>
      <c r="L395" s="405">
        <v>17</v>
      </c>
      <c r="M395" s="405">
        <v>19</v>
      </c>
      <c r="N395" s="405">
        <v>20</v>
      </c>
      <c r="O395" s="405">
        <v>21</v>
      </c>
      <c r="P395" s="405">
        <v>30</v>
      </c>
      <c r="Q395" s="405">
        <v>41</v>
      </c>
      <c r="R395" s="405">
        <v>62</v>
      </c>
      <c r="S395" s="405">
        <v>89</v>
      </c>
      <c r="T395" s="405">
        <v>111</v>
      </c>
      <c r="U395" s="405">
        <v>130</v>
      </c>
      <c r="V395" s="405">
        <v>85</v>
      </c>
    </row>
    <row r="396" spans="1:22" ht="14.25" thickTop="1" thickBot="1" x14ac:dyDescent="0.25">
      <c r="A396" s="393" t="s">
        <v>24</v>
      </c>
      <c r="B396" s="405">
        <v>0</v>
      </c>
      <c r="C396" s="405">
        <v>0</v>
      </c>
      <c r="D396" s="405">
        <v>0</v>
      </c>
      <c r="E396" s="405">
        <v>0</v>
      </c>
      <c r="F396" s="405">
        <v>0</v>
      </c>
      <c r="G396" s="405">
        <v>0</v>
      </c>
      <c r="H396" s="405">
        <v>0</v>
      </c>
      <c r="I396" s="405">
        <v>0</v>
      </c>
      <c r="J396" s="405">
        <v>0</v>
      </c>
      <c r="K396" s="405">
        <v>0</v>
      </c>
      <c r="L396" s="405">
        <v>0</v>
      </c>
      <c r="M396" s="405">
        <v>0</v>
      </c>
      <c r="N396" s="405">
        <v>0</v>
      </c>
      <c r="O396" s="405">
        <v>0</v>
      </c>
      <c r="P396" s="405">
        <v>0</v>
      </c>
      <c r="Q396" s="405">
        <v>2</v>
      </c>
      <c r="R396" s="405">
        <v>6</v>
      </c>
      <c r="S396" s="405">
        <v>2</v>
      </c>
      <c r="T396" s="405">
        <v>5</v>
      </c>
      <c r="U396" s="405">
        <v>81</v>
      </c>
      <c r="V396" s="405">
        <v>212</v>
      </c>
    </row>
    <row r="397" spans="1:22" ht="14.25" thickTop="1" thickBot="1" x14ac:dyDescent="0.25">
      <c r="A397" s="393" t="s">
        <v>25</v>
      </c>
      <c r="B397" s="405">
        <v>0</v>
      </c>
      <c r="C397" s="405">
        <v>0</v>
      </c>
      <c r="D397" s="405">
        <v>0</v>
      </c>
      <c r="E397" s="405">
        <v>0</v>
      </c>
      <c r="F397" s="405">
        <v>0</v>
      </c>
      <c r="G397" s="405">
        <v>0</v>
      </c>
      <c r="H397" s="405">
        <v>0</v>
      </c>
      <c r="I397" s="405">
        <v>0</v>
      </c>
      <c r="J397" s="405">
        <v>0</v>
      </c>
      <c r="K397" s="405">
        <v>0</v>
      </c>
      <c r="L397" s="405">
        <v>0</v>
      </c>
      <c r="M397" s="405">
        <v>0</v>
      </c>
      <c r="N397" s="405">
        <v>0</v>
      </c>
      <c r="O397" s="405">
        <v>0</v>
      </c>
      <c r="P397" s="405">
        <v>0</v>
      </c>
      <c r="Q397" s="405">
        <v>0</v>
      </c>
      <c r="R397" s="405">
        <v>0</v>
      </c>
      <c r="S397" s="405">
        <v>3</v>
      </c>
      <c r="T397" s="405">
        <v>4</v>
      </c>
      <c r="U397" s="405">
        <v>4</v>
      </c>
      <c r="V397" s="405">
        <v>4</v>
      </c>
    </row>
    <row r="398" spans="1:22" ht="14.25" thickTop="1" thickBot="1" x14ac:dyDescent="0.25">
      <c r="A398" s="393" t="s">
        <v>26</v>
      </c>
      <c r="B398" s="405">
        <v>0</v>
      </c>
      <c r="C398" s="405">
        <v>0</v>
      </c>
      <c r="D398" s="405">
        <v>0</v>
      </c>
      <c r="E398" s="405">
        <v>0</v>
      </c>
      <c r="F398" s="405">
        <v>0</v>
      </c>
      <c r="G398" s="405">
        <v>0</v>
      </c>
      <c r="H398" s="405">
        <v>0</v>
      </c>
      <c r="I398" s="405">
        <v>0</v>
      </c>
      <c r="J398" s="405">
        <v>0</v>
      </c>
      <c r="K398" s="405">
        <v>0</v>
      </c>
      <c r="L398" s="405">
        <v>0</v>
      </c>
      <c r="M398" s="405">
        <v>0</v>
      </c>
      <c r="N398" s="405">
        <v>0</v>
      </c>
      <c r="O398" s="405">
        <v>0</v>
      </c>
      <c r="P398" s="405">
        <v>0</v>
      </c>
      <c r="Q398" s="405">
        <v>0</v>
      </c>
      <c r="R398" s="405">
        <v>0</v>
      </c>
      <c r="S398" s="405">
        <v>0</v>
      </c>
      <c r="T398" s="405">
        <v>58</v>
      </c>
      <c r="U398" s="405">
        <v>122</v>
      </c>
      <c r="V398" s="405">
        <v>2</v>
      </c>
    </row>
    <row r="399" spans="1:22" ht="14.25" thickTop="1" thickBot="1" x14ac:dyDescent="0.25">
      <c r="A399" s="393" t="s">
        <v>27</v>
      </c>
      <c r="B399" s="405">
        <v>0</v>
      </c>
      <c r="C399" s="405">
        <v>0</v>
      </c>
      <c r="D399" s="405">
        <v>0</v>
      </c>
      <c r="E399" s="405">
        <v>0</v>
      </c>
      <c r="F399" s="405">
        <v>0</v>
      </c>
      <c r="G399" s="405">
        <v>0</v>
      </c>
      <c r="H399" s="405">
        <v>0</v>
      </c>
      <c r="I399" s="405">
        <v>0</v>
      </c>
      <c r="J399" s="405">
        <v>0</v>
      </c>
      <c r="K399" s="405">
        <v>0</v>
      </c>
      <c r="L399" s="405">
        <v>0</v>
      </c>
      <c r="M399" s="405">
        <v>0</v>
      </c>
      <c r="N399" s="405">
        <v>0</v>
      </c>
      <c r="O399" s="405">
        <v>0</v>
      </c>
      <c r="P399" s="405">
        <v>0</v>
      </c>
      <c r="Q399" s="405">
        <v>0</v>
      </c>
      <c r="R399" s="405">
        <v>0</v>
      </c>
      <c r="S399" s="405">
        <v>0</v>
      </c>
      <c r="T399" s="405">
        <v>0</v>
      </c>
      <c r="U399" s="405">
        <v>0</v>
      </c>
      <c r="V399" s="405">
        <v>0</v>
      </c>
    </row>
    <row r="400" spans="1:22" ht="14.25" thickTop="1" thickBot="1" x14ac:dyDescent="0.25">
      <c r="A400" s="393" t="s">
        <v>28</v>
      </c>
      <c r="B400" s="405">
        <v>0</v>
      </c>
      <c r="C400" s="405">
        <v>0</v>
      </c>
      <c r="D400" s="405">
        <v>0</v>
      </c>
      <c r="E400" s="405">
        <v>0</v>
      </c>
      <c r="F400" s="405">
        <v>0</v>
      </c>
      <c r="G400" s="405">
        <v>0</v>
      </c>
      <c r="H400" s="405">
        <v>0</v>
      </c>
      <c r="I400" s="405">
        <v>0</v>
      </c>
      <c r="J400" s="405">
        <v>0</v>
      </c>
      <c r="K400" s="405">
        <v>0</v>
      </c>
      <c r="L400" s="405">
        <v>0</v>
      </c>
      <c r="M400" s="405">
        <v>0</v>
      </c>
      <c r="N400" s="405">
        <v>0</v>
      </c>
      <c r="O400" s="405">
        <v>0</v>
      </c>
      <c r="P400" s="405">
        <v>0</v>
      </c>
      <c r="Q400" s="405">
        <v>0</v>
      </c>
      <c r="R400" s="405">
        <v>0</v>
      </c>
      <c r="S400" s="405">
        <v>0</v>
      </c>
      <c r="T400" s="405">
        <v>0</v>
      </c>
      <c r="U400" s="405">
        <v>0</v>
      </c>
      <c r="V400" s="405">
        <v>0</v>
      </c>
    </row>
    <row r="401" spans="1:26" ht="14.25" thickTop="1" thickBot="1" x14ac:dyDescent="0.25">
      <c r="A401" s="393" t="s">
        <v>29</v>
      </c>
      <c r="B401" s="405">
        <v>0</v>
      </c>
      <c r="C401" s="405">
        <v>0</v>
      </c>
      <c r="D401" s="405">
        <v>0</v>
      </c>
      <c r="E401" s="405">
        <v>0</v>
      </c>
      <c r="F401" s="405">
        <v>0</v>
      </c>
      <c r="G401" s="405">
        <v>0</v>
      </c>
      <c r="H401" s="405">
        <v>0</v>
      </c>
      <c r="I401" s="405">
        <v>0</v>
      </c>
      <c r="J401" s="405">
        <v>0</v>
      </c>
      <c r="K401" s="405">
        <v>0</v>
      </c>
      <c r="L401" s="405">
        <v>0</v>
      </c>
      <c r="M401" s="405">
        <v>0</v>
      </c>
      <c r="N401" s="405">
        <v>0</v>
      </c>
      <c r="O401" s="405">
        <v>0</v>
      </c>
      <c r="P401" s="405">
        <v>0</v>
      </c>
      <c r="Q401" s="405">
        <v>0</v>
      </c>
      <c r="R401" s="405">
        <v>0</v>
      </c>
      <c r="S401" s="405">
        <v>5</v>
      </c>
      <c r="T401" s="405">
        <v>12</v>
      </c>
      <c r="U401" s="405">
        <v>43</v>
      </c>
      <c r="V401" s="405">
        <v>57</v>
      </c>
    </row>
    <row r="402" spans="1:26" ht="14.25" thickTop="1" thickBot="1" x14ac:dyDescent="0.25">
      <c r="A402" s="393" t="s">
        <v>30</v>
      </c>
      <c r="B402" s="405">
        <v>0</v>
      </c>
      <c r="C402" s="405">
        <v>0</v>
      </c>
      <c r="D402" s="405">
        <v>0</v>
      </c>
      <c r="E402" s="405">
        <v>0</v>
      </c>
      <c r="F402" s="405">
        <v>0</v>
      </c>
      <c r="G402" s="405">
        <v>0</v>
      </c>
      <c r="H402" s="405">
        <v>0</v>
      </c>
      <c r="I402" s="405">
        <v>0</v>
      </c>
      <c r="J402" s="405">
        <v>0</v>
      </c>
      <c r="K402" s="405">
        <v>0</v>
      </c>
      <c r="L402" s="405">
        <v>0</v>
      </c>
      <c r="M402" s="405">
        <v>0</v>
      </c>
      <c r="N402" s="405">
        <v>0</v>
      </c>
      <c r="O402" s="405">
        <v>0</v>
      </c>
      <c r="P402" s="405">
        <v>17</v>
      </c>
      <c r="Q402" s="405">
        <v>83</v>
      </c>
      <c r="R402" s="405">
        <v>132</v>
      </c>
      <c r="S402" s="405">
        <v>146</v>
      </c>
      <c r="T402" s="405">
        <v>112</v>
      </c>
      <c r="U402" s="405">
        <v>197</v>
      </c>
      <c r="V402" s="405">
        <v>241</v>
      </c>
    </row>
    <row r="403" spans="1:26" ht="14.25" thickTop="1" thickBot="1" x14ac:dyDescent="0.25">
      <c r="A403" s="393" t="s">
        <v>31</v>
      </c>
      <c r="B403" s="405">
        <v>0</v>
      </c>
      <c r="C403" s="405">
        <v>0</v>
      </c>
      <c r="D403" s="405">
        <v>0</v>
      </c>
      <c r="E403" s="405">
        <v>0</v>
      </c>
      <c r="F403" s="405">
        <v>0</v>
      </c>
      <c r="G403" s="405">
        <v>0</v>
      </c>
      <c r="H403" s="405">
        <v>0</v>
      </c>
      <c r="I403" s="405">
        <v>0</v>
      </c>
      <c r="J403" s="405">
        <v>0</v>
      </c>
      <c r="K403" s="405">
        <v>0</v>
      </c>
      <c r="L403" s="405">
        <v>0</v>
      </c>
      <c r="M403" s="405">
        <v>0</v>
      </c>
      <c r="N403" s="405">
        <v>0</v>
      </c>
      <c r="O403" s="405">
        <v>0</v>
      </c>
      <c r="P403" s="405">
        <v>0</v>
      </c>
      <c r="Q403" s="405">
        <v>0</v>
      </c>
      <c r="R403" s="405">
        <v>0</v>
      </c>
      <c r="S403" s="405">
        <v>0</v>
      </c>
      <c r="T403" s="405">
        <v>0</v>
      </c>
      <c r="U403" s="405">
        <v>0</v>
      </c>
      <c r="V403" s="405">
        <v>0</v>
      </c>
    </row>
    <row r="404" spans="1:26" ht="14.25" thickTop="1" thickBot="1" x14ac:dyDescent="0.25">
      <c r="A404" s="393" t="s">
        <v>32</v>
      </c>
      <c r="B404" s="407">
        <v>0</v>
      </c>
      <c r="C404" s="407">
        <v>0</v>
      </c>
      <c r="D404" s="407">
        <v>0</v>
      </c>
      <c r="E404" s="407">
        <v>0</v>
      </c>
      <c r="F404" s="407">
        <v>0</v>
      </c>
      <c r="G404" s="407">
        <v>0</v>
      </c>
      <c r="H404" s="407">
        <v>0</v>
      </c>
      <c r="I404" s="407">
        <v>0</v>
      </c>
      <c r="J404" s="407">
        <v>0</v>
      </c>
      <c r="K404" s="407">
        <v>0</v>
      </c>
      <c r="L404" s="407">
        <v>0</v>
      </c>
      <c r="M404" s="407">
        <v>0</v>
      </c>
      <c r="N404" s="407">
        <v>0</v>
      </c>
      <c r="O404" s="407">
        <v>0</v>
      </c>
      <c r="P404" s="407">
        <v>0</v>
      </c>
      <c r="Q404" s="407">
        <v>0</v>
      </c>
      <c r="R404" s="407">
        <v>0</v>
      </c>
      <c r="S404" s="407">
        <v>0</v>
      </c>
      <c r="T404" s="407">
        <v>0</v>
      </c>
      <c r="U404" s="407">
        <v>0</v>
      </c>
      <c r="V404" s="407">
        <v>0</v>
      </c>
    </row>
    <row r="405" spans="1:26" ht="14.25" thickTop="1" thickBot="1" x14ac:dyDescent="0.25">
      <c r="A405" s="393" t="s">
        <v>33</v>
      </c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62"/>
      <c r="Q405" s="54"/>
      <c r="R405" s="54"/>
      <c r="S405" s="54"/>
      <c r="T405" s="89"/>
      <c r="U405" s="34"/>
      <c r="V405" s="34"/>
    </row>
    <row r="406" spans="1:26" ht="14.25" thickTop="1" thickBot="1" x14ac:dyDescent="0.25">
      <c r="A406" s="393" t="s">
        <v>34</v>
      </c>
      <c r="B406" s="408">
        <v>0</v>
      </c>
      <c r="C406" s="408">
        <v>0</v>
      </c>
      <c r="D406" s="408">
        <v>0</v>
      </c>
      <c r="E406" s="408">
        <v>0</v>
      </c>
      <c r="F406" s="408">
        <v>0</v>
      </c>
      <c r="G406" s="408">
        <v>0</v>
      </c>
      <c r="H406" s="408">
        <v>0</v>
      </c>
      <c r="I406" s="408">
        <v>0</v>
      </c>
      <c r="J406" s="408">
        <v>0</v>
      </c>
      <c r="K406" s="408">
        <v>0</v>
      </c>
      <c r="L406" s="408">
        <v>0</v>
      </c>
      <c r="M406" s="408">
        <v>0</v>
      </c>
      <c r="N406" s="408">
        <v>0</v>
      </c>
      <c r="O406" s="408">
        <v>0</v>
      </c>
      <c r="P406" s="408">
        <v>0</v>
      </c>
      <c r="Q406" s="408">
        <v>0</v>
      </c>
      <c r="R406" s="408">
        <v>3</v>
      </c>
      <c r="S406" s="408">
        <v>3</v>
      </c>
      <c r="T406" s="408">
        <v>3</v>
      </c>
      <c r="U406" s="408">
        <v>2</v>
      </c>
      <c r="V406" s="408">
        <v>1</v>
      </c>
    </row>
    <row r="407" spans="1:26" ht="13.5" thickTop="1" x14ac:dyDescent="0.2">
      <c r="A407" s="393" t="s">
        <v>82</v>
      </c>
      <c r="B407" s="408">
        <v>0</v>
      </c>
      <c r="C407" s="408">
        <v>0</v>
      </c>
      <c r="D407" s="408">
        <v>0</v>
      </c>
      <c r="E407" s="408">
        <v>0</v>
      </c>
      <c r="F407" s="408">
        <v>0</v>
      </c>
      <c r="G407" s="408">
        <v>0</v>
      </c>
      <c r="H407" s="408">
        <v>0</v>
      </c>
      <c r="I407" s="408">
        <v>0</v>
      </c>
      <c r="J407" s="408">
        <v>0</v>
      </c>
      <c r="K407" s="408">
        <v>0</v>
      </c>
      <c r="L407" s="408">
        <v>0</v>
      </c>
      <c r="M407" s="408">
        <v>0</v>
      </c>
      <c r="N407" s="408">
        <v>0</v>
      </c>
      <c r="O407" s="408">
        <v>0</v>
      </c>
      <c r="P407" s="408">
        <v>0</v>
      </c>
      <c r="Q407" s="408">
        <v>0</v>
      </c>
      <c r="R407" s="408">
        <v>0</v>
      </c>
      <c r="S407" s="408">
        <v>0</v>
      </c>
      <c r="T407" s="408">
        <v>0</v>
      </c>
      <c r="U407" s="408">
        <v>0</v>
      </c>
      <c r="V407" s="408">
        <v>0</v>
      </c>
    </row>
    <row r="408" spans="1:26" x14ac:dyDescent="0.2">
      <c r="A408" s="18" t="s">
        <v>35</v>
      </c>
      <c r="B408" s="53">
        <f t="shared" ref="B408:V408" si="46">SUM(B377:B407)</f>
        <v>6</v>
      </c>
      <c r="C408" s="53">
        <f t="shared" si="46"/>
        <v>7</v>
      </c>
      <c r="D408" s="53">
        <f t="shared" si="46"/>
        <v>12</v>
      </c>
      <c r="E408" s="53">
        <f t="shared" si="46"/>
        <v>15</v>
      </c>
      <c r="F408" s="53">
        <f t="shared" si="46"/>
        <v>38</v>
      </c>
      <c r="G408" s="53">
        <f t="shared" si="46"/>
        <v>42</v>
      </c>
      <c r="H408" s="53">
        <f t="shared" si="46"/>
        <v>60</v>
      </c>
      <c r="I408" s="53">
        <f t="shared" si="46"/>
        <v>92</v>
      </c>
      <c r="J408" s="53">
        <f t="shared" si="46"/>
        <v>102</v>
      </c>
      <c r="K408" s="53">
        <f t="shared" si="46"/>
        <v>130</v>
      </c>
      <c r="L408" s="53">
        <f t="shared" si="46"/>
        <v>242</v>
      </c>
      <c r="M408" s="53">
        <f t="shared" si="46"/>
        <v>337</v>
      </c>
      <c r="N408" s="53">
        <f t="shared" si="46"/>
        <v>537</v>
      </c>
      <c r="O408" s="53">
        <f t="shared" si="46"/>
        <v>761</v>
      </c>
      <c r="P408" s="53">
        <f t="shared" si="46"/>
        <v>869</v>
      </c>
      <c r="Q408" s="84">
        <f t="shared" si="46"/>
        <v>1926</v>
      </c>
      <c r="R408" s="84">
        <f t="shared" si="46"/>
        <v>3283</v>
      </c>
      <c r="S408" s="84">
        <f t="shared" si="46"/>
        <v>2868</v>
      </c>
      <c r="T408" s="84">
        <f t="shared" si="46"/>
        <v>2484</v>
      </c>
      <c r="U408" s="84">
        <f t="shared" si="46"/>
        <v>2265</v>
      </c>
      <c r="V408" s="84">
        <f t="shared" si="46"/>
        <v>2974</v>
      </c>
      <c r="Z408" s="25"/>
    </row>
    <row r="409" spans="1:26" x14ac:dyDescent="0.2">
      <c r="A409" s="11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</row>
    <row r="410" spans="1:26" x14ac:dyDescent="0.2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</row>
    <row r="411" spans="1:26" x14ac:dyDescent="0.2">
      <c r="A411" s="506"/>
      <c r="B411" s="507"/>
      <c r="C411" s="507"/>
      <c r="D411" s="507"/>
      <c r="E411" s="507"/>
      <c r="F411" s="507"/>
      <c r="G411" s="507"/>
      <c r="H411" s="507"/>
      <c r="I411" s="507"/>
      <c r="J411" s="507"/>
      <c r="K411" s="507"/>
      <c r="L411" s="507"/>
      <c r="M411" s="507"/>
      <c r="N411" s="507"/>
      <c r="O411" s="507"/>
      <c r="P411" s="507"/>
      <c r="Q411" s="507"/>
      <c r="R411" s="507"/>
    </row>
    <row r="412" spans="1:26" x14ac:dyDescent="0.2">
      <c r="A412" s="4"/>
      <c r="B412" s="10" t="s">
        <v>43</v>
      </c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</row>
    <row r="413" spans="1:26" x14ac:dyDescent="0.2">
      <c r="A413" s="4"/>
      <c r="B413" s="10" t="s">
        <v>0</v>
      </c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</row>
    <row r="414" spans="1:26" x14ac:dyDescent="0.2">
      <c r="A414" s="4"/>
      <c r="B414" s="10" t="s">
        <v>1</v>
      </c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</row>
    <row r="415" spans="1:26" x14ac:dyDescent="0.2">
      <c r="A415" s="504"/>
      <c r="B415" s="505"/>
      <c r="C415" s="505"/>
      <c r="D415" s="505"/>
      <c r="E415" s="505"/>
      <c r="F415" s="505"/>
      <c r="G415" s="505"/>
      <c r="H415" s="505"/>
      <c r="I415" s="505"/>
      <c r="J415" s="505"/>
      <c r="K415" s="505"/>
      <c r="L415" s="505"/>
      <c r="M415" s="505"/>
      <c r="N415" s="505"/>
      <c r="O415" s="505"/>
      <c r="P415" s="505"/>
      <c r="Q415" s="505"/>
      <c r="R415" s="505"/>
    </row>
    <row r="416" spans="1:26" x14ac:dyDescent="0.2">
      <c r="A416" s="13" t="s">
        <v>3</v>
      </c>
      <c r="B416" s="186" t="s">
        <v>56</v>
      </c>
      <c r="C416" s="186" t="s">
        <v>57</v>
      </c>
      <c r="D416" s="186" t="s">
        <v>58</v>
      </c>
      <c r="E416" s="186" t="s">
        <v>59</v>
      </c>
      <c r="F416" s="186" t="s">
        <v>60</v>
      </c>
      <c r="G416" s="186" t="s">
        <v>61</v>
      </c>
      <c r="H416" s="186" t="s">
        <v>62</v>
      </c>
      <c r="I416" s="186" t="s">
        <v>63</v>
      </c>
      <c r="J416" s="186" t="s">
        <v>64</v>
      </c>
      <c r="K416" s="186" t="s">
        <v>65</v>
      </c>
      <c r="L416" s="186" t="s">
        <v>66</v>
      </c>
      <c r="M416" s="186" t="s">
        <v>67</v>
      </c>
      <c r="N416" s="186" t="s">
        <v>68</v>
      </c>
      <c r="O416" s="186" t="s">
        <v>69</v>
      </c>
      <c r="P416" s="186" t="s">
        <v>70</v>
      </c>
      <c r="Q416" s="186" t="s">
        <v>71</v>
      </c>
      <c r="R416" s="186" t="s">
        <v>87</v>
      </c>
      <c r="S416" s="186" t="s">
        <v>95</v>
      </c>
      <c r="T416" s="186" t="s">
        <v>96</v>
      </c>
      <c r="U416" s="186" t="s">
        <v>197</v>
      </c>
      <c r="V416" s="186" t="s">
        <v>271</v>
      </c>
    </row>
    <row r="417" spans="1:23" x14ac:dyDescent="0.2">
      <c r="A417" s="15" t="s">
        <v>4</v>
      </c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23" ht="13.5" thickBot="1" x14ac:dyDescent="0.25">
      <c r="A418" s="15" t="s">
        <v>88</v>
      </c>
      <c r="B418" s="409">
        <v>6</v>
      </c>
      <c r="C418" s="409">
        <v>7</v>
      </c>
      <c r="D418" s="409">
        <v>18</v>
      </c>
      <c r="E418" s="409">
        <v>45</v>
      </c>
      <c r="F418" s="409">
        <v>128</v>
      </c>
      <c r="G418" s="409">
        <v>217</v>
      </c>
      <c r="H418" s="409">
        <v>311</v>
      </c>
      <c r="I418" s="409">
        <v>399</v>
      </c>
      <c r="J418" s="409">
        <v>400</v>
      </c>
      <c r="K418" s="409">
        <v>449</v>
      </c>
      <c r="L418" s="409">
        <v>707</v>
      </c>
      <c r="M418" s="409">
        <v>831</v>
      </c>
      <c r="N418" s="409">
        <v>1110</v>
      </c>
      <c r="O418" s="409">
        <v>1463</v>
      </c>
      <c r="P418" s="409">
        <v>2115</v>
      </c>
      <c r="Q418" s="409">
        <v>3859</v>
      </c>
      <c r="R418" s="409">
        <v>6497</v>
      </c>
      <c r="S418" s="409">
        <v>8464</v>
      </c>
      <c r="T418" s="409">
        <v>11279</v>
      </c>
      <c r="U418" s="409">
        <v>13831</v>
      </c>
      <c r="V418" s="409">
        <v>15525</v>
      </c>
      <c r="W418" s="31"/>
    </row>
    <row r="419" spans="1:23" ht="14.25" thickTop="1" thickBot="1" x14ac:dyDescent="0.25">
      <c r="A419" s="393" t="s">
        <v>5</v>
      </c>
      <c r="B419" s="410">
        <v>0</v>
      </c>
      <c r="C419" s="410">
        <v>0</v>
      </c>
      <c r="D419" s="410">
        <v>0</v>
      </c>
      <c r="E419" s="410">
        <v>2</v>
      </c>
      <c r="F419" s="410">
        <v>7</v>
      </c>
      <c r="G419" s="410">
        <v>0</v>
      </c>
      <c r="H419" s="410">
        <v>0</v>
      </c>
      <c r="I419" s="410">
        <v>0</v>
      </c>
      <c r="J419" s="410">
        <v>0</v>
      </c>
      <c r="K419" s="410">
        <v>0</v>
      </c>
      <c r="L419" s="410">
        <v>0</v>
      </c>
      <c r="M419" s="410">
        <v>0</v>
      </c>
      <c r="N419" s="410">
        <v>0</v>
      </c>
      <c r="O419" s="410">
        <v>0</v>
      </c>
      <c r="P419" s="410">
        <v>0</v>
      </c>
      <c r="Q419" s="410">
        <v>17</v>
      </c>
      <c r="R419" s="410">
        <v>58</v>
      </c>
      <c r="S419" s="410">
        <v>138</v>
      </c>
      <c r="T419" s="410">
        <v>142</v>
      </c>
      <c r="U419" s="410">
        <v>418</v>
      </c>
      <c r="V419" s="410">
        <v>418</v>
      </c>
    </row>
    <row r="420" spans="1:23" ht="14.25" thickTop="1" thickBot="1" x14ac:dyDescent="0.25">
      <c r="A420" s="393" t="s">
        <v>6</v>
      </c>
      <c r="B420" s="410">
        <v>0</v>
      </c>
      <c r="C420" s="410">
        <v>0</v>
      </c>
      <c r="D420" s="410">
        <v>0</v>
      </c>
      <c r="E420" s="410">
        <v>0</v>
      </c>
      <c r="F420" s="410">
        <v>0</v>
      </c>
      <c r="G420" s="410">
        <v>0</v>
      </c>
      <c r="H420" s="410">
        <v>0</v>
      </c>
      <c r="I420" s="410">
        <v>0</v>
      </c>
      <c r="J420" s="410">
        <v>0</v>
      </c>
      <c r="K420" s="410">
        <v>0</v>
      </c>
      <c r="L420" s="410">
        <v>0</v>
      </c>
      <c r="M420" s="410">
        <v>0</v>
      </c>
      <c r="N420" s="410">
        <v>0</v>
      </c>
      <c r="O420" s="410">
        <v>0</v>
      </c>
      <c r="P420" s="410">
        <v>0</v>
      </c>
      <c r="Q420" s="410">
        <v>0</v>
      </c>
      <c r="R420" s="410">
        <v>5</v>
      </c>
      <c r="S420" s="410">
        <v>2</v>
      </c>
      <c r="T420" s="410">
        <v>4</v>
      </c>
      <c r="U420" s="410">
        <v>4</v>
      </c>
      <c r="V420" s="410">
        <v>14</v>
      </c>
    </row>
    <row r="421" spans="1:23" ht="14.25" thickTop="1" thickBot="1" x14ac:dyDescent="0.25">
      <c r="A421" s="393" t="s">
        <v>7</v>
      </c>
      <c r="B421" s="410">
        <v>0</v>
      </c>
      <c r="C421" s="410">
        <v>0</v>
      </c>
      <c r="D421" s="410">
        <v>3</v>
      </c>
      <c r="E421" s="410">
        <v>5</v>
      </c>
      <c r="F421" s="410">
        <v>9</v>
      </c>
      <c r="G421" s="410">
        <v>16</v>
      </c>
      <c r="H421" s="410">
        <v>22</v>
      </c>
      <c r="I421" s="410">
        <v>33</v>
      </c>
      <c r="J421" s="410">
        <v>36</v>
      </c>
      <c r="K421" s="410">
        <v>45</v>
      </c>
      <c r="L421" s="410">
        <v>64</v>
      </c>
      <c r="M421" s="410">
        <v>46</v>
      </c>
      <c r="N421" s="410">
        <v>66</v>
      </c>
      <c r="O421" s="410">
        <v>64</v>
      </c>
      <c r="P421" s="410">
        <v>33</v>
      </c>
      <c r="Q421" s="410">
        <v>3</v>
      </c>
      <c r="R421" s="410">
        <v>18</v>
      </c>
      <c r="S421" s="410">
        <v>31</v>
      </c>
      <c r="T421" s="410">
        <v>118</v>
      </c>
      <c r="U421" s="410">
        <v>193</v>
      </c>
      <c r="V421" s="410">
        <v>232</v>
      </c>
    </row>
    <row r="422" spans="1:23" ht="14.25" thickTop="1" thickBot="1" x14ac:dyDescent="0.25">
      <c r="A422" s="393" t="s">
        <v>8</v>
      </c>
      <c r="B422" s="410">
        <v>0</v>
      </c>
      <c r="C422" s="410">
        <v>0</v>
      </c>
      <c r="D422" s="410">
        <v>0</v>
      </c>
      <c r="E422" s="410">
        <v>0</v>
      </c>
      <c r="F422" s="410">
        <v>0</v>
      </c>
      <c r="G422" s="410">
        <v>0</v>
      </c>
      <c r="H422" s="410">
        <v>0</v>
      </c>
      <c r="I422" s="410">
        <v>0</v>
      </c>
      <c r="J422" s="410">
        <v>0</v>
      </c>
      <c r="K422" s="410">
        <v>0</v>
      </c>
      <c r="L422" s="410">
        <v>0</v>
      </c>
      <c r="M422" s="410">
        <v>0</v>
      </c>
      <c r="N422" s="410">
        <v>0</v>
      </c>
      <c r="O422" s="410">
        <v>0</v>
      </c>
      <c r="P422" s="410">
        <v>0</v>
      </c>
      <c r="Q422" s="410">
        <v>0</v>
      </c>
      <c r="R422" s="410">
        <v>4</v>
      </c>
      <c r="S422" s="410">
        <v>6</v>
      </c>
      <c r="T422" s="410">
        <v>6</v>
      </c>
      <c r="U422" s="410">
        <v>10</v>
      </c>
      <c r="V422" s="410">
        <v>28</v>
      </c>
    </row>
    <row r="423" spans="1:23" ht="14.25" thickTop="1" thickBot="1" x14ac:dyDescent="0.25">
      <c r="A423" s="393" t="s">
        <v>83</v>
      </c>
      <c r="B423" s="410">
        <v>0</v>
      </c>
      <c r="C423" s="410">
        <v>0</v>
      </c>
      <c r="D423" s="410">
        <v>4</v>
      </c>
      <c r="E423" s="410">
        <v>4</v>
      </c>
      <c r="F423" s="410">
        <v>25</v>
      </c>
      <c r="G423" s="410">
        <v>31</v>
      </c>
      <c r="H423" s="410">
        <v>48</v>
      </c>
      <c r="I423" s="410">
        <v>79</v>
      </c>
      <c r="J423" s="410">
        <v>88</v>
      </c>
      <c r="K423" s="410">
        <v>114</v>
      </c>
      <c r="L423" s="410">
        <v>225</v>
      </c>
      <c r="M423" s="410">
        <v>318</v>
      </c>
      <c r="N423" s="410">
        <v>499</v>
      </c>
      <c r="O423" s="410">
        <v>739</v>
      </c>
      <c r="P423" s="410">
        <v>1007</v>
      </c>
      <c r="Q423" s="410">
        <v>2222</v>
      </c>
      <c r="R423" s="410">
        <v>3786</v>
      </c>
      <c r="S423" s="410">
        <v>4058</v>
      </c>
      <c r="T423" s="410">
        <v>3816</v>
      </c>
      <c r="U423" s="410">
        <v>3760</v>
      </c>
      <c r="V423" s="410">
        <v>4396</v>
      </c>
    </row>
    <row r="424" spans="1:23" ht="14.25" thickTop="1" thickBot="1" x14ac:dyDescent="0.25">
      <c r="A424" s="393" t="s">
        <v>10</v>
      </c>
      <c r="B424" s="410">
        <v>0</v>
      </c>
      <c r="C424" s="410">
        <v>0</v>
      </c>
      <c r="D424" s="410">
        <v>0</v>
      </c>
      <c r="E424" s="410">
        <v>0</v>
      </c>
      <c r="F424" s="410">
        <v>0</v>
      </c>
      <c r="G424" s="410">
        <v>0</v>
      </c>
      <c r="H424" s="410">
        <v>0</v>
      </c>
      <c r="I424" s="410">
        <v>0</v>
      </c>
      <c r="J424" s="410">
        <v>0</v>
      </c>
      <c r="K424" s="410">
        <v>0</v>
      </c>
      <c r="L424" s="410">
        <v>0</v>
      </c>
      <c r="M424" s="410">
        <v>0</v>
      </c>
      <c r="N424" s="410">
        <v>0</v>
      </c>
      <c r="O424" s="410">
        <v>0</v>
      </c>
      <c r="P424" s="410">
        <v>0</v>
      </c>
      <c r="Q424" s="410">
        <v>0</v>
      </c>
      <c r="R424" s="410">
        <v>0</v>
      </c>
      <c r="S424" s="410">
        <v>0</v>
      </c>
      <c r="T424" s="410">
        <v>0</v>
      </c>
      <c r="U424" s="410">
        <v>0</v>
      </c>
      <c r="V424" s="410">
        <v>0</v>
      </c>
    </row>
    <row r="425" spans="1:23" ht="14.25" thickTop="1" thickBot="1" x14ac:dyDescent="0.25">
      <c r="A425" s="393" t="s">
        <v>11</v>
      </c>
      <c r="B425" s="410">
        <v>0</v>
      </c>
      <c r="C425" s="410">
        <v>0</v>
      </c>
      <c r="D425" s="410">
        <v>0</v>
      </c>
      <c r="E425" s="410">
        <v>0</v>
      </c>
      <c r="F425" s="410">
        <v>0</v>
      </c>
      <c r="G425" s="410">
        <v>0</v>
      </c>
      <c r="H425" s="410">
        <v>0</v>
      </c>
      <c r="I425" s="410">
        <v>0</v>
      </c>
      <c r="J425" s="410">
        <v>0</v>
      </c>
      <c r="K425" s="410">
        <v>0</v>
      </c>
      <c r="L425" s="410">
        <v>0</v>
      </c>
      <c r="M425" s="410">
        <v>0</v>
      </c>
      <c r="N425" s="410">
        <v>0</v>
      </c>
      <c r="O425" s="410">
        <v>0</v>
      </c>
      <c r="P425" s="410">
        <v>0</v>
      </c>
      <c r="Q425" s="410">
        <v>1</v>
      </c>
      <c r="R425" s="410">
        <v>3</v>
      </c>
      <c r="S425" s="410">
        <v>21</v>
      </c>
      <c r="T425" s="410">
        <v>54</v>
      </c>
      <c r="U425" s="410">
        <v>75</v>
      </c>
      <c r="V425" s="410">
        <v>90</v>
      </c>
    </row>
    <row r="426" spans="1:23" ht="14.25" thickTop="1" thickBot="1" x14ac:dyDescent="0.25">
      <c r="A426" s="393" t="s">
        <v>12</v>
      </c>
      <c r="B426" s="410">
        <v>0</v>
      </c>
      <c r="C426" s="410">
        <v>0</v>
      </c>
      <c r="D426" s="410">
        <v>0</v>
      </c>
      <c r="E426" s="410">
        <v>0</v>
      </c>
      <c r="F426" s="410">
        <v>0</v>
      </c>
      <c r="G426" s="410">
        <v>0</v>
      </c>
      <c r="H426" s="410">
        <v>0</v>
      </c>
      <c r="I426" s="410">
        <v>0</v>
      </c>
      <c r="J426" s="410">
        <v>0</v>
      </c>
      <c r="K426" s="410">
        <v>0</v>
      </c>
      <c r="L426" s="410">
        <v>0</v>
      </c>
      <c r="M426" s="410">
        <v>0</v>
      </c>
      <c r="N426" s="410">
        <v>0</v>
      </c>
      <c r="O426" s="410">
        <v>0</v>
      </c>
      <c r="P426" s="410">
        <v>0</v>
      </c>
      <c r="Q426" s="410">
        <v>0</v>
      </c>
      <c r="R426" s="410">
        <v>45</v>
      </c>
      <c r="S426" s="410">
        <v>85</v>
      </c>
      <c r="T426" s="410">
        <v>69</v>
      </c>
      <c r="U426" s="410">
        <v>78</v>
      </c>
      <c r="V426" s="410">
        <v>143</v>
      </c>
    </row>
    <row r="427" spans="1:23" ht="14.25" thickTop="1" thickBot="1" x14ac:dyDescent="0.25">
      <c r="A427" s="393" t="s">
        <v>13</v>
      </c>
      <c r="B427" s="410">
        <v>0</v>
      </c>
      <c r="C427" s="410">
        <v>0</v>
      </c>
      <c r="D427" s="410">
        <v>0</v>
      </c>
      <c r="E427" s="410">
        <v>0</v>
      </c>
      <c r="F427" s="410">
        <v>0</v>
      </c>
      <c r="G427" s="410">
        <v>0</v>
      </c>
      <c r="H427" s="410">
        <v>0</v>
      </c>
      <c r="I427" s="410">
        <v>0</v>
      </c>
      <c r="J427" s="410">
        <v>0</v>
      </c>
      <c r="K427" s="410">
        <v>0</v>
      </c>
      <c r="L427" s="410">
        <v>72</v>
      </c>
      <c r="M427" s="410">
        <v>72</v>
      </c>
      <c r="N427" s="410">
        <v>139</v>
      </c>
      <c r="O427" s="410">
        <v>191</v>
      </c>
      <c r="P427" s="410">
        <v>175</v>
      </c>
      <c r="Q427" s="410">
        <v>258</v>
      </c>
      <c r="R427" s="410">
        <v>171</v>
      </c>
      <c r="S427" s="410">
        <v>384</v>
      </c>
      <c r="T427" s="410">
        <v>609</v>
      </c>
      <c r="U427" s="410">
        <v>1073</v>
      </c>
      <c r="V427" s="410">
        <v>1436</v>
      </c>
    </row>
    <row r="428" spans="1:23" ht="14.25" thickTop="1" thickBot="1" x14ac:dyDescent="0.25">
      <c r="A428" s="393" t="s">
        <v>14</v>
      </c>
      <c r="B428" s="410">
        <v>0</v>
      </c>
      <c r="C428" s="410">
        <v>0</v>
      </c>
      <c r="D428" s="410">
        <v>3</v>
      </c>
      <c r="E428" s="410">
        <v>25</v>
      </c>
      <c r="F428" s="410">
        <v>81</v>
      </c>
      <c r="G428" s="410">
        <v>159</v>
      </c>
      <c r="H428" s="410">
        <v>229</v>
      </c>
      <c r="I428" s="410">
        <v>274</v>
      </c>
      <c r="J428" s="410">
        <v>261</v>
      </c>
      <c r="K428" s="410">
        <v>275</v>
      </c>
      <c r="L428" s="410">
        <v>330</v>
      </c>
      <c r="M428" s="410">
        <v>331</v>
      </c>
      <c r="N428" s="410">
        <v>329</v>
      </c>
      <c r="O428" s="410">
        <v>333</v>
      </c>
      <c r="P428" s="410">
        <v>345</v>
      </c>
      <c r="Q428" s="410">
        <v>408</v>
      </c>
      <c r="R428" s="410">
        <v>719</v>
      </c>
      <c r="S428" s="410">
        <v>1440</v>
      </c>
      <c r="T428" s="410">
        <v>2291</v>
      </c>
      <c r="U428" s="410">
        <v>2471</v>
      </c>
      <c r="V428" s="410">
        <v>2424</v>
      </c>
    </row>
    <row r="429" spans="1:23" ht="14.25" thickTop="1" thickBot="1" x14ac:dyDescent="0.25">
      <c r="A429" s="393" t="s">
        <v>15</v>
      </c>
      <c r="B429" s="410">
        <v>0</v>
      </c>
      <c r="C429" s="410">
        <v>0</v>
      </c>
      <c r="D429" s="410">
        <v>0</v>
      </c>
      <c r="E429" s="410">
        <v>0</v>
      </c>
      <c r="F429" s="410">
        <v>0</v>
      </c>
      <c r="G429" s="410">
        <v>0</v>
      </c>
      <c r="H429" s="410">
        <v>0</v>
      </c>
      <c r="I429" s="410">
        <v>0</v>
      </c>
      <c r="J429" s="410">
        <v>0</v>
      </c>
      <c r="K429" s="410">
        <v>0</v>
      </c>
      <c r="L429" s="410">
        <v>0</v>
      </c>
      <c r="M429" s="410">
        <v>0</v>
      </c>
      <c r="N429" s="410">
        <v>0</v>
      </c>
      <c r="O429" s="410">
        <v>0</v>
      </c>
      <c r="P429" s="410">
        <v>251</v>
      </c>
      <c r="Q429" s="410">
        <v>176</v>
      </c>
      <c r="R429" s="410">
        <v>199</v>
      </c>
      <c r="S429" s="410">
        <v>180</v>
      </c>
      <c r="T429" s="410">
        <v>771</v>
      </c>
      <c r="U429" s="410">
        <v>1469</v>
      </c>
      <c r="V429" s="410">
        <v>2055</v>
      </c>
    </row>
    <row r="430" spans="1:23" ht="14.25" thickTop="1" thickBot="1" x14ac:dyDescent="0.25">
      <c r="A430" s="393" t="s">
        <v>16</v>
      </c>
      <c r="B430" s="410">
        <v>0</v>
      </c>
      <c r="C430" s="410">
        <v>0</v>
      </c>
      <c r="D430" s="410">
        <v>0</v>
      </c>
      <c r="E430" s="410">
        <v>0</v>
      </c>
      <c r="F430" s="410">
        <v>0</v>
      </c>
      <c r="G430" s="410">
        <v>0</v>
      </c>
      <c r="H430" s="410">
        <v>0</v>
      </c>
      <c r="I430" s="410">
        <v>0</v>
      </c>
      <c r="J430" s="410">
        <v>0</v>
      </c>
      <c r="K430" s="410">
        <v>0</v>
      </c>
      <c r="L430" s="410">
        <v>0</v>
      </c>
      <c r="M430" s="410">
        <v>0</v>
      </c>
      <c r="N430" s="410">
        <v>0</v>
      </c>
      <c r="O430" s="410">
        <v>0</v>
      </c>
      <c r="P430" s="410">
        <v>0</v>
      </c>
      <c r="Q430" s="410">
        <v>0</v>
      </c>
      <c r="R430" s="410">
        <v>0</v>
      </c>
      <c r="S430" s="410">
        <v>-1</v>
      </c>
      <c r="T430" s="410">
        <v>14</v>
      </c>
      <c r="U430" s="410">
        <v>15</v>
      </c>
      <c r="V430" s="410">
        <v>15</v>
      </c>
    </row>
    <row r="431" spans="1:23" ht="14.25" thickTop="1" thickBot="1" x14ac:dyDescent="0.25">
      <c r="A431" s="393" t="s">
        <v>17</v>
      </c>
      <c r="B431" s="410">
        <v>0</v>
      </c>
      <c r="C431" s="410">
        <v>0</v>
      </c>
      <c r="D431" s="410">
        <v>0</v>
      </c>
      <c r="E431" s="410">
        <v>0</v>
      </c>
      <c r="F431" s="410">
        <v>0</v>
      </c>
      <c r="G431" s="410">
        <v>0</v>
      </c>
      <c r="H431" s="410">
        <v>0</v>
      </c>
      <c r="I431" s="410">
        <v>0</v>
      </c>
      <c r="J431" s="410">
        <v>0</v>
      </c>
      <c r="K431" s="410">
        <v>0</v>
      </c>
      <c r="L431" s="410">
        <v>0</v>
      </c>
      <c r="M431" s="410">
        <v>0</v>
      </c>
      <c r="N431" s="410">
        <v>0</v>
      </c>
      <c r="O431" s="410">
        <v>0</v>
      </c>
      <c r="P431" s="410">
        <v>0</v>
      </c>
      <c r="Q431" s="410">
        <v>3</v>
      </c>
      <c r="R431" s="410">
        <v>2</v>
      </c>
      <c r="S431" s="410">
        <v>2</v>
      </c>
      <c r="T431" s="410">
        <v>2</v>
      </c>
      <c r="U431" s="410">
        <v>4</v>
      </c>
      <c r="V431" s="410">
        <v>28</v>
      </c>
    </row>
    <row r="432" spans="1:23" ht="14.25" thickTop="1" thickBot="1" x14ac:dyDescent="0.25">
      <c r="A432" s="393" t="s">
        <v>18</v>
      </c>
      <c r="B432" s="410">
        <v>0</v>
      </c>
      <c r="C432" s="410">
        <v>0</v>
      </c>
      <c r="D432" s="410">
        <v>0</v>
      </c>
      <c r="E432" s="410">
        <v>0</v>
      </c>
      <c r="F432" s="410">
        <v>0</v>
      </c>
      <c r="G432" s="410">
        <v>0</v>
      </c>
      <c r="H432" s="410">
        <v>0</v>
      </c>
      <c r="I432" s="410">
        <v>0</v>
      </c>
      <c r="J432" s="410">
        <v>0</v>
      </c>
      <c r="K432" s="410">
        <v>0</v>
      </c>
      <c r="L432" s="410">
        <v>0</v>
      </c>
      <c r="M432" s="410">
        <v>0</v>
      </c>
      <c r="N432" s="410">
        <v>0</v>
      </c>
      <c r="O432" s="410">
        <v>0</v>
      </c>
      <c r="P432" s="410">
        <v>1</v>
      </c>
      <c r="Q432" s="410">
        <v>4</v>
      </c>
      <c r="R432" s="410">
        <v>19</v>
      </c>
      <c r="S432" s="410">
        <v>53</v>
      </c>
      <c r="T432" s="410">
        <v>61</v>
      </c>
      <c r="U432" s="410">
        <v>52</v>
      </c>
      <c r="V432" s="410">
        <v>44</v>
      </c>
    </row>
    <row r="433" spans="1:22" ht="14.25" thickTop="1" thickBot="1" x14ac:dyDescent="0.25">
      <c r="A433" s="393" t="s">
        <v>19</v>
      </c>
      <c r="B433" s="410">
        <v>0</v>
      </c>
      <c r="C433" s="410">
        <v>0</v>
      </c>
      <c r="D433" s="410">
        <v>0</v>
      </c>
      <c r="E433" s="410">
        <v>0</v>
      </c>
      <c r="F433" s="410">
        <v>0</v>
      </c>
      <c r="G433" s="410">
        <v>0</v>
      </c>
      <c r="H433" s="410">
        <v>0</v>
      </c>
      <c r="I433" s="410">
        <v>0</v>
      </c>
      <c r="J433" s="410">
        <v>0</v>
      </c>
      <c r="K433" s="410">
        <v>0</v>
      </c>
      <c r="L433" s="410">
        <v>0</v>
      </c>
      <c r="M433" s="410">
        <v>0</v>
      </c>
      <c r="N433" s="410">
        <v>0</v>
      </c>
      <c r="O433" s="410">
        <v>0</v>
      </c>
      <c r="P433" s="410">
        <v>1</v>
      </c>
      <c r="Q433" s="410">
        <v>1</v>
      </c>
      <c r="R433" s="410">
        <v>1</v>
      </c>
      <c r="S433" s="410">
        <v>43</v>
      </c>
      <c r="T433" s="410">
        <v>43</v>
      </c>
      <c r="U433" s="410">
        <v>41</v>
      </c>
      <c r="V433" s="410">
        <v>41</v>
      </c>
    </row>
    <row r="434" spans="1:22" ht="14.25" thickTop="1" thickBot="1" x14ac:dyDescent="0.25">
      <c r="A434" s="393" t="s">
        <v>20</v>
      </c>
      <c r="B434" s="410">
        <v>0</v>
      </c>
      <c r="C434" s="410">
        <v>0</v>
      </c>
      <c r="D434" s="410">
        <v>0</v>
      </c>
      <c r="E434" s="410">
        <v>0</v>
      </c>
      <c r="F434" s="410">
        <v>0</v>
      </c>
      <c r="G434" s="410">
        <v>0</v>
      </c>
      <c r="H434" s="410">
        <v>0</v>
      </c>
      <c r="I434" s="410">
        <v>0</v>
      </c>
      <c r="J434" s="410">
        <v>0</v>
      </c>
      <c r="K434" s="410">
        <v>0</v>
      </c>
      <c r="L434" s="410">
        <v>0</v>
      </c>
      <c r="M434" s="410">
        <v>0</v>
      </c>
      <c r="N434" s="410">
        <v>0</v>
      </c>
      <c r="O434" s="410">
        <v>0</v>
      </c>
      <c r="P434" s="410">
        <v>0</v>
      </c>
      <c r="Q434" s="410">
        <v>2</v>
      </c>
      <c r="R434" s="410">
        <v>11</v>
      </c>
      <c r="S434" s="410">
        <v>29</v>
      </c>
      <c r="T434" s="410">
        <v>165</v>
      </c>
      <c r="U434" s="410">
        <v>169</v>
      </c>
      <c r="V434" s="410">
        <v>209</v>
      </c>
    </row>
    <row r="435" spans="1:22" ht="14.25" thickTop="1" thickBot="1" x14ac:dyDescent="0.25">
      <c r="A435" s="393" t="s">
        <v>136</v>
      </c>
      <c r="B435" s="410">
        <v>0</v>
      </c>
      <c r="C435" s="410">
        <v>0</v>
      </c>
      <c r="D435" s="410">
        <v>0</v>
      </c>
      <c r="E435" s="410">
        <v>0</v>
      </c>
      <c r="F435" s="410">
        <v>0</v>
      </c>
      <c r="G435" s="410">
        <v>0</v>
      </c>
      <c r="H435" s="410">
        <v>0</v>
      </c>
      <c r="I435" s="410">
        <v>0</v>
      </c>
      <c r="J435" s="410">
        <v>0</v>
      </c>
      <c r="K435" s="410">
        <v>0</v>
      </c>
      <c r="L435" s="410">
        <v>0</v>
      </c>
      <c r="M435" s="410">
        <v>0</v>
      </c>
      <c r="N435" s="410">
        <v>0</v>
      </c>
      <c r="O435" s="410">
        <v>0</v>
      </c>
      <c r="P435" s="410">
        <v>0</v>
      </c>
      <c r="Q435" s="410">
        <v>0</v>
      </c>
      <c r="R435" s="410">
        <v>0</v>
      </c>
      <c r="S435" s="410">
        <v>0</v>
      </c>
      <c r="T435" s="410">
        <v>0</v>
      </c>
      <c r="U435" s="410">
        <v>0</v>
      </c>
      <c r="V435" s="410">
        <v>0</v>
      </c>
    </row>
    <row r="436" spans="1:22" ht="14.25" thickTop="1" thickBot="1" x14ac:dyDescent="0.25">
      <c r="A436" s="393" t="s">
        <v>22</v>
      </c>
      <c r="B436" s="410">
        <v>0</v>
      </c>
      <c r="C436" s="410">
        <v>0</v>
      </c>
      <c r="D436" s="410">
        <v>0</v>
      </c>
      <c r="E436" s="410">
        <v>0</v>
      </c>
      <c r="F436" s="410">
        <v>0</v>
      </c>
      <c r="G436" s="410">
        <v>0</v>
      </c>
      <c r="H436" s="410">
        <v>0</v>
      </c>
      <c r="I436" s="410">
        <v>0</v>
      </c>
      <c r="J436" s="410">
        <v>0</v>
      </c>
      <c r="K436" s="410">
        <v>0</v>
      </c>
      <c r="L436" s="410">
        <v>0</v>
      </c>
      <c r="M436" s="410">
        <v>0</v>
      </c>
      <c r="N436" s="410">
        <v>18</v>
      </c>
      <c r="O436" s="410">
        <v>1</v>
      </c>
      <c r="P436" s="410">
        <v>95</v>
      </c>
      <c r="Q436" s="410">
        <v>338</v>
      </c>
      <c r="R436" s="410">
        <v>436</v>
      </c>
      <c r="S436" s="410">
        <v>405</v>
      </c>
      <c r="T436" s="410">
        <v>510</v>
      </c>
      <c r="U436" s="410">
        <v>432</v>
      </c>
      <c r="V436" s="410">
        <v>87</v>
      </c>
    </row>
    <row r="437" spans="1:22" ht="14.25" thickTop="1" thickBot="1" x14ac:dyDescent="0.25">
      <c r="A437" s="393" t="s">
        <v>23</v>
      </c>
      <c r="B437" s="410">
        <v>6</v>
      </c>
      <c r="C437" s="410">
        <v>7</v>
      </c>
      <c r="D437" s="410">
        <v>8</v>
      </c>
      <c r="E437" s="410">
        <v>9</v>
      </c>
      <c r="F437" s="410">
        <v>6</v>
      </c>
      <c r="G437" s="410">
        <v>11</v>
      </c>
      <c r="H437" s="410">
        <v>12</v>
      </c>
      <c r="I437" s="410">
        <v>13</v>
      </c>
      <c r="J437" s="410">
        <v>14</v>
      </c>
      <c r="K437" s="410">
        <v>16</v>
      </c>
      <c r="L437" s="410">
        <v>17</v>
      </c>
      <c r="M437" s="410">
        <v>19</v>
      </c>
      <c r="N437" s="410">
        <v>20</v>
      </c>
      <c r="O437" s="410">
        <v>21</v>
      </c>
      <c r="P437" s="410">
        <v>30</v>
      </c>
      <c r="Q437" s="410">
        <v>75</v>
      </c>
      <c r="R437" s="410">
        <v>307</v>
      </c>
      <c r="S437" s="410">
        <v>382</v>
      </c>
      <c r="T437" s="410">
        <v>440</v>
      </c>
      <c r="U437" s="410">
        <v>549</v>
      </c>
      <c r="V437" s="410">
        <v>520</v>
      </c>
    </row>
    <row r="438" spans="1:22" ht="14.25" thickTop="1" thickBot="1" x14ac:dyDescent="0.25">
      <c r="A438" s="393" t="s">
        <v>24</v>
      </c>
      <c r="B438" s="410">
        <v>0</v>
      </c>
      <c r="C438" s="410">
        <v>0</v>
      </c>
      <c r="D438" s="410">
        <v>0</v>
      </c>
      <c r="E438" s="410">
        <v>0</v>
      </c>
      <c r="F438" s="410">
        <v>0</v>
      </c>
      <c r="G438" s="410">
        <v>0</v>
      </c>
      <c r="H438" s="410">
        <v>0</v>
      </c>
      <c r="I438" s="410">
        <v>0</v>
      </c>
      <c r="J438" s="410">
        <v>0</v>
      </c>
      <c r="K438" s="410">
        <v>0</v>
      </c>
      <c r="L438" s="410">
        <v>0</v>
      </c>
      <c r="M438" s="410">
        <v>0</v>
      </c>
      <c r="N438" s="410">
        <v>0</v>
      </c>
      <c r="O438" s="410">
        <v>28</v>
      </c>
      <c r="P438" s="410">
        <v>13</v>
      </c>
      <c r="Q438" s="410">
        <v>54</v>
      </c>
      <c r="R438" s="410">
        <v>97</v>
      </c>
      <c r="S438" s="410">
        <v>106</v>
      </c>
      <c r="T438" s="410">
        <v>442</v>
      </c>
      <c r="U438" s="410">
        <v>663</v>
      </c>
      <c r="V438" s="410">
        <v>887</v>
      </c>
    </row>
    <row r="439" spans="1:22" ht="14.25" thickTop="1" thickBot="1" x14ac:dyDescent="0.25">
      <c r="A439" s="393" t="s">
        <v>25</v>
      </c>
      <c r="B439" s="410">
        <v>0</v>
      </c>
      <c r="C439" s="410">
        <v>0</v>
      </c>
      <c r="D439" s="410">
        <v>0</v>
      </c>
      <c r="E439" s="410">
        <v>0</v>
      </c>
      <c r="F439" s="410">
        <v>0</v>
      </c>
      <c r="G439" s="410">
        <v>0</v>
      </c>
      <c r="H439" s="410">
        <v>0</v>
      </c>
      <c r="I439" s="410">
        <v>0</v>
      </c>
      <c r="J439" s="410">
        <v>0</v>
      </c>
      <c r="K439" s="410">
        <v>0</v>
      </c>
      <c r="L439" s="410">
        <v>0</v>
      </c>
      <c r="M439" s="410">
        <v>0</v>
      </c>
      <c r="N439" s="410">
        <v>0</v>
      </c>
      <c r="O439" s="410">
        <v>0</v>
      </c>
      <c r="P439" s="410">
        <v>0</v>
      </c>
      <c r="Q439" s="410">
        <v>0</v>
      </c>
      <c r="R439" s="410">
        <v>70</v>
      </c>
      <c r="S439" s="410">
        <v>136</v>
      </c>
      <c r="T439" s="410">
        <v>141</v>
      </c>
      <c r="U439" s="410">
        <v>228</v>
      </c>
      <c r="V439" s="410">
        <v>326</v>
      </c>
    </row>
    <row r="440" spans="1:22" ht="14.25" thickTop="1" thickBot="1" x14ac:dyDescent="0.25">
      <c r="A440" s="393" t="s">
        <v>26</v>
      </c>
      <c r="B440" s="410">
        <v>0</v>
      </c>
      <c r="C440" s="410">
        <v>0</v>
      </c>
      <c r="D440" s="410">
        <v>0</v>
      </c>
      <c r="E440" s="410">
        <v>0</v>
      </c>
      <c r="F440" s="410">
        <v>0</v>
      </c>
      <c r="G440" s="410">
        <v>0</v>
      </c>
      <c r="H440" s="410">
        <v>0</v>
      </c>
      <c r="I440" s="410">
        <v>0</v>
      </c>
      <c r="J440" s="410">
        <v>0</v>
      </c>
      <c r="K440" s="410">
        <v>0</v>
      </c>
      <c r="L440" s="410">
        <v>0</v>
      </c>
      <c r="M440" s="410">
        <v>0</v>
      </c>
      <c r="N440" s="410">
        <v>0</v>
      </c>
      <c r="O440" s="410">
        <v>0</v>
      </c>
      <c r="P440" s="410">
        <v>0</v>
      </c>
      <c r="Q440" s="410">
        <v>0</v>
      </c>
      <c r="R440" s="410">
        <v>0</v>
      </c>
      <c r="S440" s="410">
        <v>79</v>
      </c>
      <c r="T440" s="410">
        <v>128</v>
      </c>
      <c r="U440" s="410">
        <v>165</v>
      </c>
      <c r="V440" s="410">
        <v>118</v>
      </c>
    </row>
    <row r="441" spans="1:22" ht="14.25" thickTop="1" thickBot="1" x14ac:dyDescent="0.25">
      <c r="A441" s="393" t="s">
        <v>27</v>
      </c>
      <c r="B441" s="410">
        <v>0</v>
      </c>
      <c r="C441" s="410">
        <v>0</v>
      </c>
      <c r="D441" s="410">
        <v>0</v>
      </c>
      <c r="E441" s="410">
        <v>0</v>
      </c>
      <c r="F441" s="410">
        <v>0</v>
      </c>
      <c r="G441" s="410">
        <v>0</v>
      </c>
      <c r="H441" s="410">
        <v>0</v>
      </c>
      <c r="I441" s="410">
        <v>0</v>
      </c>
      <c r="J441" s="410">
        <v>0</v>
      </c>
      <c r="K441" s="410">
        <v>0</v>
      </c>
      <c r="L441" s="410">
        <v>0</v>
      </c>
      <c r="M441" s="410">
        <v>0</v>
      </c>
      <c r="N441" s="410">
        <v>0</v>
      </c>
      <c r="O441" s="410">
        <v>0</v>
      </c>
      <c r="P441" s="410">
        <v>0</v>
      </c>
      <c r="Q441" s="410">
        <v>0</v>
      </c>
      <c r="R441" s="410">
        <v>2</v>
      </c>
      <c r="S441" s="410">
        <v>14</v>
      </c>
      <c r="T441" s="410">
        <v>25</v>
      </c>
      <c r="U441" s="410">
        <v>30</v>
      </c>
      <c r="V441" s="410">
        <v>45</v>
      </c>
    </row>
    <row r="442" spans="1:22" ht="14.25" thickTop="1" thickBot="1" x14ac:dyDescent="0.25">
      <c r="A442" s="393" t="s">
        <v>28</v>
      </c>
      <c r="B442" s="410">
        <v>0</v>
      </c>
      <c r="C442" s="410">
        <v>0</v>
      </c>
      <c r="D442" s="410">
        <v>0</v>
      </c>
      <c r="E442" s="410">
        <v>0</v>
      </c>
      <c r="F442" s="410">
        <v>0</v>
      </c>
      <c r="G442" s="410">
        <v>0</v>
      </c>
      <c r="H442" s="410">
        <v>0</v>
      </c>
      <c r="I442" s="410">
        <v>0</v>
      </c>
      <c r="J442" s="410">
        <v>0</v>
      </c>
      <c r="K442" s="410">
        <v>0</v>
      </c>
      <c r="L442" s="410">
        <v>0</v>
      </c>
      <c r="M442" s="410">
        <v>31</v>
      </c>
      <c r="N442" s="410">
        <v>3</v>
      </c>
      <c r="O442" s="410">
        <v>2</v>
      </c>
      <c r="P442" s="410">
        <v>1</v>
      </c>
      <c r="Q442" s="410">
        <v>10</v>
      </c>
      <c r="R442" s="410">
        <v>45</v>
      </c>
      <c r="S442" s="410">
        <v>91</v>
      </c>
      <c r="T442" s="410">
        <v>126</v>
      </c>
      <c r="U442" s="410">
        <v>168</v>
      </c>
      <c r="V442" s="410">
        <v>164</v>
      </c>
    </row>
    <row r="443" spans="1:22" ht="14.25" thickTop="1" thickBot="1" x14ac:dyDescent="0.25">
      <c r="A443" s="393" t="s">
        <v>29</v>
      </c>
      <c r="B443" s="410">
        <v>0</v>
      </c>
      <c r="C443" s="410">
        <v>0</v>
      </c>
      <c r="D443" s="410">
        <v>0</v>
      </c>
      <c r="E443" s="410">
        <v>0</v>
      </c>
      <c r="F443" s="410">
        <v>0</v>
      </c>
      <c r="G443" s="410">
        <v>0</v>
      </c>
      <c r="H443" s="410">
        <v>0</v>
      </c>
      <c r="I443" s="410">
        <v>0</v>
      </c>
      <c r="J443" s="410">
        <v>0</v>
      </c>
      <c r="K443" s="410">
        <v>0</v>
      </c>
      <c r="L443" s="410">
        <v>0</v>
      </c>
      <c r="M443" s="410">
        <v>0</v>
      </c>
      <c r="N443" s="410">
        <v>1</v>
      </c>
      <c r="O443" s="410">
        <v>4</v>
      </c>
      <c r="P443" s="410">
        <v>5</v>
      </c>
      <c r="Q443" s="410">
        <v>0</v>
      </c>
      <c r="R443" s="410">
        <v>1</v>
      </c>
      <c r="S443" s="410">
        <v>6</v>
      </c>
      <c r="T443" s="410">
        <v>84</v>
      </c>
      <c r="U443" s="410">
        <v>237</v>
      </c>
      <c r="V443" s="410">
        <v>57</v>
      </c>
    </row>
    <row r="444" spans="1:22" ht="14.25" thickTop="1" thickBot="1" x14ac:dyDescent="0.25">
      <c r="A444" s="393" t="s">
        <v>30</v>
      </c>
      <c r="B444" s="410">
        <v>0</v>
      </c>
      <c r="C444" s="410">
        <v>0</v>
      </c>
      <c r="D444" s="410">
        <v>0</v>
      </c>
      <c r="E444" s="410">
        <v>0</v>
      </c>
      <c r="F444" s="410">
        <v>0</v>
      </c>
      <c r="G444" s="410">
        <v>0</v>
      </c>
      <c r="H444" s="410">
        <v>0</v>
      </c>
      <c r="I444" s="410">
        <v>0</v>
      </c>
      <c r="J444" s="410">
        <v>0</v>
      </c>
      <c r="K444" s="410">
        <v>0</v>
      </c>
      <c r="L444" s="410">
        <v>0</v>
      </c>
      <c r="M444" s="410">
        <v>15</v>
      </c>
      <c r="N444" s="410">
        <v>33</v>
      </c>
      <c r="O444" s="410">
        <v>67</v>
      </c>
      <c r="P444" s="410">
        <v>143</v>
      </c>
      <c r="Q444" s="410">
        <v>218</v>
      </c>
      <c r="R444" s="410">
        <v>319</v>
      </c>
      <c r="S444" s="410">
        <v>430</v>
      </c>
      <c r="T444" s="410">
        <v>456</v>
      </c>
      <c r="U444" s="410">
        <v>557</v>
      </c>
      <c r="V444" s="410">
        <v>622</v>
      </c>
    </row>
    <row r="445" spans="1:22" ht="14.25" thickTop="1" thickBot="1" x14ac:dyDescent="0.25">
      <c r="A445" s="393" t="s">
        <v>31</v>
      </c>
      <c r="B445" s="410">
        <v>0</v>
      </c>
      <c r="C445" s="410">
        <v>0</v>
      </c>
      <c r="D445" s="410">
        <v>0</v>
      </c>
      <c r="E445" s="410">
        <v>0</v>
      </c>
      <c r="F445" s="410">
        <v>0</v>
      </c>
      <c r="G445" s="410">
        <v>0</v>
      </c>
      <c r="H445" s="410">
        <v>0</v>
      </c>
      <c r="I445" s="410">
        <v>0</v>
      </c>
      <c r="J445" s="410">
        <v>0</v>
      </c>
      <c r="K445" s="410">
        <v>0</v>
      </c>
      <c r="L445" s="410">
        <v>0</v>
      </c>
      <c r="M445" s="410">
        <v>0</v>
      </c>
      <c r="N445" s="410">
        <v>2</v>
      </c>
      <c r="O445" s="410">
        <v>15</v>
      </c>
      <c r="P445" s="410">
        <v>16</v>
      </c>
      <c r="Q445" s="410">
        <v>69</v>
      </c>
      <c r="R445" s="410">
        <v>179</v>
      </c>
      <c r="S445" s="410">
        <v>341</v>
      </c>
      <c r="T445" s="410">
        <v>760</v>
      </c>
      <c r="U445" s="410">
        <v>971</v>
      </c>
      <c r="V445" s="410">
        <v>1128</v>
      </c>
    </row>
    <row r="446" spans="1:22" ht="14.25" thickTop="1" thickBot="1" x14ac:dyDescent="0.25">
      <c r="A446" s="393" t="s">
        <v>32</v>
      </c>
      <c r="B446" s="411">
        <v>0</v>
      </c>
      <c r="C446" s="411">
        <v>0</v>
      </c>
      <c r="D446" s="411">
        <v>0</v>
      </c>
      <c r="E446" s="411">
        <v>0</v>
      </c>
      <c r="F446" s="411">
        <v>0</v>
      </c>
      <c r="G446" s="411">
        <v>0</v>
      </c>
      <c r="H446" s="411">
        <v>0</v>
      </c>
      <c r="I446" s="411">
        <v>0</v>
      </c>
      <c r="J446" s="411">
        <v>0</v>
      </c>
      <c r="K446" s="411">
        <v>0</v>
      </c>
      <c r="L446" s="411">
        <v>0</v>
      </c>
      <c r="M446" s="411">
        <v>0</v>
      </c>
      <c r="N446" s="411">
        <v>0</v>
      </c>
      <c r="O446" s="411">
        <v>0</v>
      </c>
      <c r="P446" s="411">
        <v>0</v>
      </c>
      <c r="Q446" s="411">
        <v>0</v>
      </c>
      <c r="R446" s="411">
        <v>22</v>
      </c>
      <c r="S446" s="411">
        <v>14</v>
      </c>
      <c r="T446" s="411">
        <v>16</v>
      </c>
      <c r="U446" s="411">
        <v>0</v>
      </c>
      <c r="V446" s="411">
        <v>7</v>
      </c>
    </row>
    <row r="447" spans="1:22" ht="14.25" thickTop="1" thickBot="1" x14ac:dyDescent="0.25">
      <c r="A447" s="393" t="s">
        <v>33</v>
      </c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0"/>
      <c r="U447" s="174"/>
      <c r="V447" s="174"/>
    </row>
    <row r="448" spans="1:22" ht="14.25" thickTop="1" thickBot="1" x14ac:dyDescent="0.25">
      <c r="A448" s="17" t="s">
        <v>34</v>
      </c>
      <c r="B448" s="412">
        <v>0</v>
      </c>
      <c r="C448" s="412">
        <v>0</v>
      </c>
      <c r="D448" s="412">
        <v>0</v>
      </c>
      <c r="E448" s="412">
        <v>0</v>
      </c>
      <c r="F448" s="412">
        <v>0</v>
      </c>
      <c r="G448" s="412">
        <v>0</v>
      </c>
      <c r="H448" s="412">
        <v>0</v>
      </c>
      <c r="I448" s="412">
        <v>0</v>
      </c>
      <c r="J448" s="412">
        <v>0</v>
      </c>
      <c r="K448" s="412">
        <v>0</v>
      </c>
      <c r="L448" s="412">
        <v>0</v>
      </c>
      <c r="M448" s="412">
        <v>0</v>
      </c>
      <c r="N448" s="412">
        <v>0</v>
      </c>
      <c r="O448" s="412">
        <v>0</v>
      </c>
      <c r="P448" s="412">
        <v>0</v>
      </c>
      <c r="Q448" s="412">
        <v>0</v>
      </c>
      <c r="R448" s="412">
        <v>6</v>
      </c>
      <c r="S448" s="412">
        <v>30</v>
      </c>
      <c r="T448" s="412">
        <v>81</v>
      </c>
      <c r="U448" s="412">
        <v>95</v>
      </c>
      <c r="V448" s="412">
        <v>227</v>
      </c>
    </row>
    <row r="449" spans="1:26" ht="23.25" thickTop="1" x14ac:dyDescent="0.2">
      <c r="A449" s="17" t="s">
        <v>82</v>
      </c>
      <c r="B449" s="412">
        <v>0</v>
      </c>
      <c r="C449" s="412">
        <v>0</v>
      </c>
      <c r="D449" s="412">
        <v>0</v>
      </c>
      <c r="E449" s="412">
        <v>0</v>
      </c>
      <c r="F449" s="412">
        <v>0</v>
      </c>
      <c r="G449" s="412">
        <v>0</v>
      </c>
      <c r="H449" s="412">
        <v>0</v>
      </c>
      <c r="I449" s="412">
        <v>0</v>
      </c>
      <c r="J449" s="412">
        <v>0</v>
      </c>
      <c r="K449" s="412">
        <v>0</v>
      </c>
      <c r="L449" s="412">
        <v>0</v>
      </c>
      <c r="M449" s="412">
        <v>0</v>
      </c>
      <c r="N449" s="412">
        <v>0</v>
      </c>
      <c r="O449" s="412">
        <v>0</v>
      </c>
      <c r="P449" s="412">
        <v>3</v>
      </c>
      <c r="Q449" s="412">
        <v>7</v>
      </c>
      <c r="R449" s="412">
        <v>8</v>
      </c>
      <c r="S449" s="412">
        <v>11</v>
      </c>
      <c r="T449" s="412">
        <v>11</v>
      </c>
      <c r="U449" s="412">
        <v>8</v>
      </c>
      <c r="V449" s="412">
        <v>9</v>
      </c>
    </row>
    <row r="450" spans="1:26" x14ac:dyDescent="0.2">
      <c r="A450" s="18" t="s">
        <v>35</v>
      </c>
      <c r="B450" s="92">
        <f t="shared" ref="B450:T450" si="47">SUM(B419:B449)</f>
        <v>6</v>
      </c>
      <c r="C450" s="92">
        <f t="shared" si="47"/>
        <v>7</v>
      </c>
      <c r="D450" s="92">
        <f t="shared" si="47"/>
        <v>18</v>
      </c>
      <c r="E450" s="92">
        <f t="shared" si="47"/>
        <v>45</v>
      </c>
      <c r="F450" s="92">
        <f t="shared" si="47"/>
        <v>128</v>
      </c>
      <c r="G450" s="92">
        <f t="shared" si="47"/>
        <v>217</v>
      </c>
      <c r="H450" s="92">
        <f t="shared" si="47"/>
        <v>311</v>
      </c>
      <c r="I450" s="92">
        <f t="shared" si="47"/>
        <v>399</v>
      </c>
      <c r="J450" s="92">
        <f t="shared" si="47"/>
        <v>399</v>
      </c>
      <c r="K450" s="92">
        <f t="shared" si="47"/>
        <v>450</v>
      </c>
      <c r="L450" s="92">
        <f t="shared" si="47"/>
        <v>708</v>
      </c>
      <c r="M450" s="92">
        <f t="shared" si="47"/>
        <v>832</v>
      </c>
      <c r="N450" s="92">
        <f t="shared" si="47"/>
        <v>1110</v>
      </c>
      <c r="O450" s="92">
        <f t="shared" si="47"/>
        <v>1465</v>
      </c>
      <c r="P450" s="92">
        <f t="shared" si="47"/>
        <v>2119</v>
      </c>
      <c r="Q450" s="92">
        <f t="shared" si="47"/>
        <v>3866</v>
      </c>
      <c r="R450" s="92">
        <f t="shared" si="47"/>
        <v>6533</v>
      </c>
      <c r="S450" s="92">
        <f t="shared" si="47"/>
        <v>8516</v>
      </c>
      <c r="T450" s="92">
        <f t="shared" si="47"/>
        <v>11385</v>
      </c>
      <c r="U450" s="185">
        <f>SUM(U419:U449)</f>
        <v>13935</v>
      </c>
      <c r="V450" s="185">
        <f>SUM(V419:V449)</f>
        <v>15770</v>
      </c>
      <c r="Z450" s="25"/>
    </row>
    <row r="452" spans="1:26" ht="18" x14ac:dyDescent="0.25">
      <c r="A452" s="68" t="s">
        <v>98</v>
      </c>
    </row>
    <row r="453" spans="1:26" ht="13.5" thickBot="1" x14ac:dyDescent="0.25"/>
    <row r="454" spans="1:26" ht="13.5" thickTop="1" x14ac:dyDescent="0.2">
      <c r="A454" s="176" t="s">
        <v>92</v>
      </c>
      <c r="B454" s="413">
        <v>41053.473344907405</v>
      </c>
      <c r="C454" s="69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</row>
    <row r="455" spans="1:26" ht="13.5" thickBot="1" x14ac:dyDescent="0.25">
      <c r="A455" s="176" t="s">
        <v>93</v>
      </c>
      <c r="B455" s="413">
        <v>41092.637820231481</v>
      </c>
      <c r="C455" s="69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</row>
    <row r="456" spans="1:26" ht="13.5" thickTop="1" x14ac:dyDescent="0.2">
      <c r="A456" s="69" t="s">
        <v>94</v>
      </c>
      <c r="B456" s="69" t="s">
        <v>100</v>
      </c>
      <c r="C456" s="69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</row>
    <row r="457" spans="1:26" ht="13.5" thickBot="1" x14ac:dyDescent="0.25">
      <c r="A457" s="6"/>
      <c r="B457" s="5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</row>
    <row r="458" spans="1:26" ht="13.5" thickTop="1" x14ac:dyDescent="0.2">
      <c r="A458" s="8"/>
      <c r="B458" s="9" t="s">
        <v>44</v>
      </c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</row>
    <row r="459" spans="1:26" x14ac:dyDescent="0.2">
      <c r="A459" s="4"/>
      <c r="B459" s="10" t="s">
        <v>0</v>
      </c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</row>
    <row r="460" spans="1:26" x14ac:dyDescent="0.2">
      <c r="A460" s="4"/>
      <c r="B460" s="10" t="s">
        <v>1</v>
      </c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</row>
    <row r="461" spans="1:26" x14ac:dyDescent="0.2">
      <c r="A461" s="504"/>
      <c r="B461" s="505"/>
      <c r="C461" s="505"/>
      <c r="D461" s="505"/>
      <c r="E461" s="505"/>
      <c r="F461" s="505"/>
      <c r="G461" s="505"/>
      <c r="H461" s="505"/>
      <c r="I461" s="505"/>
      <c r="J461" s="505"/>
      <c r="K461" s="505"/>
      <c r="L461" s="505"/>
      <c r="M461" s="505"/>
      <c r="N461" s="505"/>
      <c r="O461" s="505"/>
      <c r="P461" s="505"/>
      <c r="Q461" s="505"/>
      <c r="R461" s="505"/>
    </row>
    <row r="462" spans="1:26" ht="12.75" customHeight="1" x14ac:dyDescent="0.2">
      <c r="A462" s="13" t="s">
        <v>3</v>
      </c>
      <c r="B462" s="197" t="s">
        <v>56</v>
      </c>
      <c r="C462" s="197" t="s">
        <v>57</v>
      </c>
      <c r="D462" s="197" t="s">
        <v>58</v>
      </c>
      <c r="E462" s="197" t="s">
        <v>59</v>
      </c>
      <c r="F462" s="197" t="s">
        <v>60</v>
      </c>
      <c r="G462" s="197" t="s">
        <v>61</v>
      </c>
      <c r="H462" s="197" t="s">
        <v>62</v>
      </c>
      <c r="I462" s="197" t="s">
        <v>63</v>
      </c>
      <c r="J462" s="197" t="s">
        <v>64</v>
      </c>
      <c r="K462" s="197" t="s">
        <v>65</v>
      </c>
      <c r="L462" s="197" t="s">
        <v>66</v>
      </c>
      <c r="M462" s="197" t="s">
        <v>67</v>
      </c>
      <c r="N462" s="197" t="s">
        <v>68</v>
      </c>
      <c r="O462" s="197" t="s">
        <v>69</v>
      </c>
      <c r="P462" s="197" t="s">
        <v>70</v>
      </c>
      <c r="Q462" s="197" t="s">
        <v>71</v>
      </c>
      <c r="R462" s="197" t="s">
        <v>87</v>
      </c>
      <c r="S462" s="197" t="s">
        <v>95</v>
      </c>
      <c r="T462" s="197" t="s">
        <v>96</v>
      </c>
      <c r="U462" s="197" t="s">
        <v>197</v>
      </c>
      <c r="V462" s="197" t="s">
        <v>271</v>
      </c>
    </row>
    <row r="463" spans="1:26" ht="12.75" customHeight="1" x14ac:dyDescent="0.2">
      <c r="A463" s="15" t="s">
        <v>4</v>
      </c>
      <c r="B463" s="198"/>
      <c r="C463" s="198"/>
      <c r="D463" s="198"/>
      <c r="E463" s="198"/>
      <c r="F463" s="198"/>
      <c r="G463" s="198"/>
      <c r="H463" s="198"/>
      <c r="I463" s="198"/>
      <c r="J463" s="198"/>
      <c r="K463" s="198"/>
      <c r="L463" s="198"/>
      <c r="M463" s="198"/>
      <c r="N463" s="198"/>
      <c r="O463" s="198"/>
      <c r="P463" s="198"/>
      <c r="Q463" s="198"/>
      <c r="R463" s="198"/>
      <c r="S463" s="199"/>
      <c r="T463" s="199"/>
      <c r="U463" s="199"/>
      <c r="V463" s="199"/>
    </row>
    <row r="464" spans="1:26" ht="12.75" customHeight="1" thickBot="1" x14ac:dyDescent="0.25">
      <c r="A464" s="15" t="s">
        <v>88</v>
      </c>
      <c r="B464" s="416">
        <v>39857</v>
      </c>
      <c r="C464" s="416">
        <v>41268</v>
      </c>
      <c r="D464" s="416">
        <v>41676</v>
      </c>
      <c r="E464" s="416">
        <v>45109</v>
      </c>
      <c r="F464" s="416">
        <v>45086</v>
      </c>
      <c r="G464" s="416">
        <v>46598</v>
      </c>
      <c r="H464" s="416">
        <v>49429</v>
      </c>
      <c r="I464" s="416">
        <v>51484</v>
      </c>
      <c r="J464" s="416">
        <v>52072</v>
      </c>
      <c r="K464" s="416">
        <v>51498</v>
      </c>
      <c r="L464" s="416">
        <v>52734</v>
      </c>
      <c r="M464" s="416">
        <v>52859</v>
      </c>
      <c r="N464" s="416">
        <v>53548</v>
      </c>
      <c r="O464" s="416">
        <v>58591</v>
      </c>
      <c r="P464" s="416">
        <v>61873</v>
      </c>
      <c r="Q464" s="416">
        <v>63934</v>
      </c>
      <c r="R464" s="416">
        <v>66467</v>
      </c>
      <c r="S464" s="416">
        <v>68537</v>
      </c>
      <c r="T464" s="416">
        <v>71538</v>
      </c>
      <c r="U464" s="416">
        <v>75112</v>
      </c>
      <c r="V464" s="416">
        <v>83580</v>
      </c>
    </row>
    <row r="465" spans="1:22" ht="12.75" customHeight="1" thickTop="1" thickBot="1" x14ac:dyDescent="0.25">
      <c r="A465" s="17" t="s">
        <v>5</v>
      </c>
      <c r="B465" s="414">
        <v>336</v>
      </c>
      <c r="C465" s="414">
        <v>337</v>
      </c>
      <c r="D465" s="414">
        <v>324</v>
      </c>
      <c r="E465" s="414">
        <v>250</v>
      </c>
      <c r="F465" s="414">
        <v>235</v>
      </c>
      <c r="G465" s="414">
        <v>354</v>
      </c>
      <c r="H465" s="414">
        <v>361</v>
      </c>
      <c r="I465" s="414">
        <v>338</v>
      </c>
      <c r="J465" s="414">
        <v>384</v>
      </c>
      <c r="K465" s="414">
        <v>423</v>
      </c>
      <c r="L465" s="414">
        <v>423</v>
      </c>
      <c r="M465" s="414">
        <v>470</v>
      </c>
      <c r="N465" s="414">
        <v>490</v>
      </c>
      <c r="O465" s="414">
        <v>600</v>
      </c>
      <c r="P465" s="414">
        <v>677</v>
      </c>
      <c r="Q465" s="414">
        <v>808</v>
      </c>
      <c r="R465" s="414">
        <v>973</v>
      </c>
      <c r="S465" s="414">
        <v>1083</v>
      </c>
      <c r="T465" s="414">
        <v>1281</v>
      </c>
      <c r="U465" s="414">
        <v>1312</v>
      </c>
      <c r="V465" s="414">
        <v>1471</v>
      </c>
    </row>
    <row r="466" spans="1:22" ht="12.75" customHeight="1" thickTop="1" thickBot="1" x14ac:dyDescent="0.25">
      <c r="A466" s="17" t="s">
        <v>6</v>
      </c>
      <c r="B466" s="414">
        <v>172</v>
      </c>
      <c r="C466" s="414">
        <v>141</v>
      </c>
      <c r="D466" s="414">
        <v>163</v>
      </c>
      <c r="E466" s="414">
        <v>150</v>
      </c>
      <c r="F466" s="414">
        <v>167</v>
      </c>
      <c r="G466" s="414">
        <v>212</v>
      </c>
      <c r="H466" s="414">
        <v>240</v>
      </c>
      <c r="I466" s="414">
        <v>240</v>
      </c>
      <c r="J466" s="414">
        <v>412</v>
      </c>
      <c r="K466" s="414">
        <v>421</v>
      </c>
      <c r="L466" s="414">
        <v>547</v>
      </c>
      <c r="M466" s="414">
        <v>543</v>
      </c>
      <c r="N466" s="414">
        <v>639</v>
      </c>
      <c r="O466" s="414">
        <v>682</v>
      </c>
      <c r="P466" s="414">
        <v>708</v>
      </c>
      <c r="Q466" s="414">
        <v>692</v>
      </c>
      <c r="R466" s="414">
        <v>736</v>
      </c>
      <c r="S466" s="414">
        <v>675</v>
      </c>
      <c r="T466" s="414">
        <v>684</v>
      </c>
      <c r="U466" s="414">
        <v>738</v>
      </c>
      <c r="V466" s="414">
        <v>883</v>
      </c>
    </row>
    <row r="467" spans="1:22" ht="12.75" customHeight="1" thickTop="1" thickBot="1" x14ac:dyDescent="0.25">
      <c r="A467" s="17" t="s">
        <v>7</v>
      </c>
      <c r="B467" s="414">
        <v>809</v>
      </c>
      <c r="C467" s="414">
        <v>641</v>
      </c>
      <c r="D467" s="414">
        <v>1065</v>
      </c>
      <c r="E467" s="414">
        <v>1037</v>
      </c>
      <c r="F467" s="414">
        <v>1137</v>
      </c>
      <c r="G467" s="414">
        <v>955</v>
      </c>
      <c r="H467" s="414">
        <v>987</v>
      </c>
      <c r="I467" s="414">
        <v>1047</v>
      </c>
      <c r="J467" s="414">
        <v>1148</v>
      </c>
      <c r="K467" s="414">
        <v>1158</v>
      </c>
      <c r="L467" s="414">
        <v>1046</v>
      </c>
      <c r="M467" s="414">
        <v>1168</v>
      </c>
      <c r="N467" s="414">
        <v>1198</v>
      </c>
      <c r="O467" s="414">
        <v>1253</v>
      </c>
      <c r="P467" s="414">
        <v>1418</v>
      </c>
      <c r="Q467" s="414">
        <v>1460</v>
      </c>
      <c r="R467" s="414">
        <v>1568</v>
      </c>
      <c r="S467" s="414">
        <v>1782</v>
      </c>
      <c r="T467" s="414">
        <v>1754</v>
      </c>
      <c r="U467" s="414">
        <v>1801</v>
      </c>
      <c r="V467" s="414">
        <v>1978</v>
      </c>
    </row>
    <row r="468" spans="1:22" ht="12.75" customHeight="1" thickTop="1" thickBot="1" x14ac:dyDescent="0.25">
      <c r="A468" s="17" t="s">
        <v>8</v>
      </c>
      <c r="B468" s="414">
        <v>752</v>
      </c>
      <c r="C468" s="414">
        <v>814</v>
      </c>
      <c r="D468" s="414">
        <v>852</v>
      </c>
      <c r="E468" s="414">
        <v>869</v>
      </c>
      <c r="F468" s="414">
        <v>832</v>
      </c>
      <c r="G468" s="414">
        <v>839</v>
      </c>
      <c r="H468" s="414">
        <v>884</v>
      </c>
      <c r="I468" s="414">
        <v>893</v>
      </c>
      <c r="J468" s="414">
        <v>880</v>
      </c>
      <c r="K468" s="414">
        <v>909</v>
      </c>
      <c r="L468" s="414">
        <v>950</v>
      </c>
      <c r="M468" s="414">
        <v>1069</v>
      </c>
      <c r="N468" s="414">
        <v>1132</v>
      </c>
      <c r="O468" s="414">
        <v>1345</v>
      </c>
      <c r="P468" s="414">
        <v>1493</v>
      </c>
      <c r="Q468" s="414">
        <v>1649</v>
      </c>
      <c r="R468" s="414">
        <v>1716</v>
      </c>
      <c r="S468" s="414">
        <v>1918</v>
      </c>
      <c r="T468" s="414">
        <v>1944</v>
      </c>
      <c r="U468" s="414">
        <v>2040</v>
      </c>
      <c r="V468" s="414">
        <v>2545</v>
      </c>
    </row>
    <row r="469" spans="1:22" ht="12.75" customHeight="1" thickTop="1" thickBot="1" x14ac:dyDescent="0.25">
      <c r="A469" s="17" t="s">
        <v>9</v>
      </c>
      <c r="B469" s="414">
        <v>2944</v>
      </c>
      <c r="C469" s="414">
        <v>2917</v>
      </c>
      <c r="D469" s="414">
        <v>2931</v>
      </c>
      <c r="E469" s="414">
        <v>2955</v>
      </c>
      <c r="F469" s="414">
        <v>2976</v>
      </c>
      <c r="G469" s="414">
        <v>2962</v>
      </c>
      <c r="H469" s="414">
        <v>2994</v>
      </c>
      <c r="I469" s="414">
        <v>4190</v>
      </c>
      <c r="J469" s="414">
        <v>4541</v>
      </c>
      <c r="K469" s="414">
        <v>4456</v>
      </c>
      <c r="L469" s="414">
        <v>4692</v>
      </c>
      <c r="M469" s="414">
        <v>4710</v>
      </c>
      <c r="N469" s="414">
        <v>4702</v>
      </c>
      <c r="O469" s="414">
        <v>7048</v>
      </c>
      <c r="P469" s="414">
        <v>8127</v>
      </c>
      <c r="Q469" s="414">
        <v>7818</v>
      </c>
      <c r="R469" s="414">
        <v>8475</v>
      </c>
      <c r="S469" s="414">
        <v>9806</v>
      </c>
      <c r="T469" s="414">
        <v>10400</v>
      </c>
      <c r="U469" s="414">
        <v>11217</v>
      </c>
      <c r="V469" s="414">
        <v>12230</v>
      </c>
    </row>
    <row r="470" spans="1:22" ht="12.75" customHeight="1" thickTop="1" thickBot="1" x14ac:dyDescent="0.25">
      <c r="A470" s="17" t="s">
        <v>10</v>
      </c>
      <c r="B470" s="414">
        <v>188</v>
      </c>
      <c r="C470" s="414">
        <v>187</v>
      </c>
      <c r="D470" s="414">
        <v>216</v>
      </c>
      <c r="E470" s="414">
        <v>205</v>
      </c>
      <c r="F470" s="414">
        <v>299</v>
      </c>
      <c r="G470" s="414">
        <v>334</v>
      </c>
      <c r="H470" s="414">
        <v>606</v>
      </c>
      <c r="I470" s="414">
        <v>601</v>
      </c>
      <c r="J470" s="414">
        <v>505</v>
      </c>
      <c r="K470" s="414">
        <v>517</v>
      </c>
      <c r="L470" s="414">
        <v>511</v>
      </c>
      <c r="M470" s="414">
        <v>538</v>
      </c>
      <c r="N470" s="414">
        <v>545</v>
      </c>
      <c r="O470" s="414">
        <v>573</v>
      </c>
      <c r="P470" s="414">
        <v>594</v>
      </c>
      <c r="Q470" s="414">
        <v>578</v>
      </c>
      <c r="R470" s="414">
        <v>519</v>
      </c>
      <c r="S470" s="414">
        <v>588</v>
      </c>
      <c r="T470" s="414">
        <v>629</v>
      </c>
      <c r="U470" s="414">
        <v>695</v>
      </c>
      <c r="V470" s="414">
        <v>817</v>
      </c>
    </row>
    <row r="471" spans="1:22" ht="12.75" customHeight="1" thickTop="1" thickBot="1" x14ac:dyDescent="0.25">
      <c r="A471" s="17" t="s">
        <v>11</v>
      </c>
      <c r="B471" s="414">
        <v>105</v>
      </c>
      <c r="C471" s="414">
        <v>101</v>
      </c>
      <c r="D471" s="414">
        <v>89</v>
      </c>
      <c r="E471" s="414">
        <v>90</v>
      </c>
      <c r="F471" s="414">
        <v>91</v>
      </c>
      <c r="G471" s="414">
        <v>89</v>
      </c>
      <c r="H471" s="414">
        <v>95</v>
      </c>
      <c r="I471" s="414">
        <v>92</v>
      </c>
      <c r="J471" s="414">
        <v>112</v>
      </c>
      <c r="K471" s="414">
        <v>105</v>
      </c>
      <c r="L471" s="414">
        <v>113</v>
      </c>
      <c r="M471" s="414">
        <v>125</v>
      </c>
      <c r="N471" s="414">
        <v>125</v>
      </c>
      <c r="O471" s="414">
        <v>119</v>
      </c>
      <c r="P471" s="414">
        <v>141</v>
      </c>
      <c r="Q471" s="414">
        <v>178</v>
      </c>
      <c r="R471" s="414">
        <v>183</v>
      </c>
      <c r="S471" s="414">
        <v>182</v>
      </c>
      <c r="T471" s="414">
        <v>178</v>
      </c>
      <c r="U471" s="414">
        <v>188</v>
      </c>
      <c r="V471" s="414">
        <v>204</v>
      </c>
    </row>
    <row r="472" spans="1:22" ht="12.75" customHeight="1" thickTop="1" thickBot="1" x14ac:dyDescent="0.25">
      <c r="A472" s="17" t="s">
        <v>12</v>
      </c>
      <c r="B472" s="414">
        <v>893</v>
      </c>
      <c r="C472" s="414">
        <v>897</v>
      </c>
      <c r="D472" s="414">
        <v>898</v>
      </c>
      <c r="E472" s="414">
        <v>899</v>
      </c>
      <c r="F472" s="414">
        <v>893</v>
      </c>
      <c r="G472" s="414">
        <v>897</v>
      </c>
      <c r="H472" s="414">
        <v>908</v>
      </c>
      <c r="I472" s="414">
        <v>911</v>
      </c>
      <c r="J472" s="414">
        <v>907</v>
      </c>
      <c r="K472" s="414">
        <v>911</v>
      </c>
      <c r="L472" s="414">
        <v>945</v>
      </c>
      <c r="M472" s="414">
        <v>938</v>
      </c>
      <c r="N472" s="414">
        <v>948</v>
      </c>
      <c r="O472" s="414">
        <v>909</v>
      </c>
      <c r="P472" s="414">
        <v>917</v>
      </c>
      <c r="Q472" s="414">
        <v>957</v>
      </c>
      <c r="R472" s="414">
        <v>931</v>
      </c>
      <c r="S472" s="414">
        <v>1009</v>
      </c>
      <c r="T472" s="414">
        <v>893</v>
      </c>
      <c r="U472" s="414">
        <v>797</v>
      </c>
      <c r="V472" s="414">
        <v>825</v>
      </c>
    </row>
    <row r="473" spans="1:22" ht="12.75" customHeight="1" thickTop="1" thickBot="1" x14ac:dyDescent="0.25">
      <c r="A473" s="17" t="s">
        <v>13</v>
      </c>
      <c r="B473" s="414">
        <v>3956</v>
      </c>
      <c r="C473" s="414">
        <v>3714</v>
      </c>
      <c r="D473" s="414">
        <v>3387</v>
      </c>
      <c r="E473" s="414">
        <v>3395</v>
      </c>
      <c r="F473" s="414">
        <v>3406</v>
      </c>
      <c r="G473" s="414">
        <v>3300</v>
      </c>
      <c r="H473" s="414">
        <v>3320</v>
      </c>
      <c r="I473" s="414">
        <v>3388</v>
      </c>
      <c r="J473" s="414">
        <v>3538</v>
      </c>
      <c r="K473" s="414">
        <v>3606</v>
      </c>
      <c r="L473" s="414">
        <v>3623</v>
      </c>
      <c r="M473" s="414">
        <v>3671</v>
      </c>
      <c r="N473" s="414">
        <v>3812</v>
      </c>
      <c r="O473" s="414">
        <v>4062</v>
      </c>
      <c r="P473" s="414">
        <v>4137</v>
      </c>
      <c r="Q473" s="414">
        <v>4176</v>
      </c>
      <c r="R473" s="414">
        <v>4206</v>
      </c>
      <c r="S473" s="414">
        <v>4232</v>
      </c>
      <c r="T473" s="414">
        <v>4207</v>
      </c>
      <c r="U473" s="414">
        <v>4494</v>
      </c>
      <c r="V473" s="414">
        <v>4751</v>
      </c>
    </row>
    <row r="474" spans="1:22" ht="12.75" customHeight="1" thickTop="1" thickBot="1" x14ac:dyDescent="0.25">
      <c r="A474" s="17" t="s">
        <v>14</v>
      </c>
      <c r="B474" s="414">
        <v>9769</v>
      </c>
      <c r="C474" s="414">
        <v>11314</v>
      </c>
      <c r="D474" s="414">
        <v>10984</v>
      </c>
      <c r="E474" s="414">
        <v>10545</v>
      </c>
      <c r="F474" s="414">
        <v>9459</v>
      </c>
      <c r="G474" s="414">
        <v>9589</v>
      </c>
      <c r="H474" s="414">
        <v>10295</v>
      </c>
      <c r="I474" s="414">
        <v>9346</v>
      </c>
      <c r="J474" s="414">
        <v>9355</v>
      </c>
      <c r="K474" s="414">
        <v>8845</v>
      </c>
      <c r="L474" s="414">
        <v>8433</v>
      </c>
      <c r="M474" s="414">
        <v>8541</v>
      </c>
      <c r="N474" s="414">
        <v>8044</v>
      </c>
      <c r="O474" s="414">
        <v>8571</v>
      </c>
      <c r="P474" s="414">
        <v>8635</v>
      </c>
      <c r="Q474" s="414">
        <v>8965</v>
      </c>
      <c r="R474" s="414">
        <v>8581</v>
      </c>
      <c r="S474" s="414">
        <v>8441</v>
      </c>
      <c r="T474" s="414">
        <v>9087</v>
      </c>
      <c r="U474" s="414">
        <v>9366</v>
      </c>
      <c r="V474" s="414">
        <v>10471</v>
      </c>
    </row>
    <row r="475" spans="1:22" ht="12.75" customHeight="1" thickTop="1" thickBot="1" x14ac:dyDescent="0.25">
      <c r="A475" s="17" t="s">
        <v>15</v>
      </c>
      <c r="B475" s="414">
        <v>764</v>
      </c>
      <c r="C475" s="414">
        <v>909</v>
      </c>
      <c r="D475" s="414">
        <v>1070</v>
      </c>
      <c r="E475" s="414">
        <v>1013</v>
      </c>
      <c r="F475" s="414">
        <v>1220</v>
      </c>
      <c r="G475" s="414">
        <v>1210</v>
      </c>
      <c r="H475" s="414">
        <v>1168</v>
      </c>
      <c r="I475" s="414">
        <v>1304</v>
      </c>
      <c r="J475" s="414">
        <v>1353</v>
      </c>
      <c r="K475" s="414">
        <v>1492</v>
      </c>
      <c r="L475" s="414">
        <v>1666</v>
      </c>
      <c r="M475" s="414">
        <v>1767</v>
      </c>
      <c r="N475" s="414">
        <v>1762</v>
      </c>
      <c r="O475" s="414">
        <v>1996</v>
      </c>
      <c r="P475" s="414">
        <v>2285</v>
      </c>
      <c r="Q475" s="414">
        <v>2411</v>
      </c>
      <c r="R475" s="414">
        <v>2818</v>
      </c>
      <c r="S475" s="414">
        <v>2495</v>
      </c>
      <c r="T475" s="414">
        <v>2724</v>
      </c>
      <c r="U475" s="414">
        <v>3637</v>
      </c>
      <c r="V475" s="414">
        <v>4403</v>
      </c>
    </row>
    <row r="476" spans="1:22" ht="12.75" customHeight="1" thickTop="1" thickBot="1" x14ac:dyDescent="0.25">
      <c r="A476" s="17" t="s">
        <v>16</v>
      </c>
      <c r="B476" s="414">
        <v>6</v>
      </c>
      <c r="C476" s="414">
        <v>6</v>
      </c>
      <c r="D476" s="414">
        <v>5</v>
      </c>
      <c r="E476" s="414">
        <v>5</v>
      </c>
      <c r="F476" s="414">
        <v>12</v>
      </c>
      <c r="G476" s="414">
        <v>11</v>
      </c>
      <c r="H476" s="414">
        <v>11</v>
      </c>
      <c r="I476" s="414">
        <v>9</v>
      </c>
      <c r="J476" s="414">
        <v>9</v>
      </c>
      <c r="K476" s="414">
        <v>9</v>
      </c>
      <c r="L476" s="414">
        <v>9</v>
      </c>
      <c r="M476" s="414">
        <v>10</v>
      </c>
      <c r="N476" s="414">
        <v>10</v>
      </c>
      <c r="O476" s="414">
        <v>12</v>
      </c>
      <c r="P476" s="414">
        <v>9</v>
      </c>
      <c r="Q476" s="414">
        <v>6</v>
      </c>
      <c r="R476" s="414">
        <v>7</v>
      </c>
      <c r="S476" s="414">
        <v>12</v>
      </c>
      <c r="T476" s="414">
        <v>15</v>
      </c>
      <c r="U476" s="414">
        <v>15</v>
      </c>
      <c r="V476" s="414">
        <v>13</v>
      </c>
    </row>
    <row r="477" spans="1:22" ht="12.75" customHeight="1" thickTop="1" thickBot="1" x14ac:dyDescent="0.25">
      <c r="A477" s="17" t="s">
        <v>17</v>
      </c>
      <c r="B477" s="414">
        <v>659</v>
      </c>
      <c r="C477" s="414">
        <v>770</v>
      </c>
      <c r="D477" s="414">
        <v>768</v>
      </c>
      <c r="E477" s="414">
        <v>856</v>
      </c>
      <c r="F477" s="414">
        <v>887</v>
      </c>
      <c r="G477" s="414">
        <v>1006</v>
      </c>
      <c r="H477" s="414">
        <v>1051</v>
      </c>
      <c r="I477" s="414">
        <v>1054</v>
      </c>
      <c r="J477" s="414">
        <v>1040</v>
      </c>
      <c r="K477" s="414">
        <v>1021</v>
      </c>
      <c r="L477" s="414">
        <v>948</v>
      </c>
      <c r="M477" s="414">
        <v>1063</v>
      </c>
      <c r="N477" s="414">
        <v>1056</v>
      </c>
      <c r="O477" s="414">
        <v>1122</v>
      </c>
      <c r="P477" s="414">
        <v>1181</v>
      </c>
      <c r="Q477" s="414">
        <v>1180</v>
      </c>
      <c r="R477" s="414">
        <v>1188</v>
      </c>
      <c r="S477" s="414">
        <v>1164</v>
      </c>
      <c r="T477" s="414">
        <v>1099</v>
      </c>
      <c r="U477" s="414">
        <v>1257</v>
      </c>
      <c r="V477" s="414">
        <v>1228</v>
      </c>
    </row>
    <row r="478" spans="1:22" ht="12.75" customHeight="1" thickTop="1" thickBot="1" x14ac:dyDescent="0.25">
      <c r="A478" s="17" t="s">
        <v>18</v>
      </c>
      <c r="B478" s="414">
        <v>285</v>
      </c>
      <c r="C478" s="414">
        <v>285</v>
      </c>
      <c r="D478" s="414">
        <v>285</v>
      </c>
      <c r="E478" s="414">
        <v>425</v>
      </c>
      <c r="F478" s="414">
        <v>440</v>
      </c>
      <c r="G478" s="414">
        <v>461</v>
      </c>
      <c r="H478" s="414">
        <v>505</v>
      </c>
      <c r="I478" s="414">
        <v>518</v>
      </c>
      <c r="J478" s="414">
        <v>571</v>
      </c>
      <c r="K478" s="414">
        <v>591</v>
      </c>
      <c r="L478" s="414">
        <v>645</v>
      </c>
      <c r="M478" s="414">
        <v>702</v>
      </c>
      <c r="N478" s="414">
        <v>729</v>
      </c>
      <c r="O478" s="414">
        <v>761</v>
      </c>
      <c r="P478" s="414">
        <v>802</v>
      </c>
      <c r="Q478" s="414">
        <v>834</v>
      </c>
      <c r="R478" s="414">
        <v>872</v>
      </c>
      <c r="S478" s="414">
        <v>862</v>
      </c>
      <c r="T478" s="414">
        <v>909</v>
      </c>
      <c r="U478" s="414">
        <v>940</v>
      </c>
      <c r="V478" s="414">
        <v>939</v>
      </c>
    </row>
    <row r="479" spans="1:22" ht="12.75" customHeight="1" thickTop="1" thickBot="1" x14ac:dyDescent="0.25">
      <c r="A479" s="17" t="s">
        <v>19</v>
      </c>
      <c r="B479" s="414">
        <v>0</v>
      </c>
      <c r="C479" s="414">
        <v>0</v>
      </c>
      <c r="D479" s="414">
        <v>15</v>
      </c>
      <c r="E479" s="414">
        <v>15</v>
      </c>
      <c r="F479" s="414">
        <v>15</v>
      </c>
      <c r="G479" s="414">
        <v>15</v>
      </c>
      <c r="H479" s="414">
        <v>15</v>
      </c>
      <c r="I479" s="414">
        <v>15</v>
      </c>
      <c r="J479" s="414">
        <v>15</v>
      </c>
      <c r="K479" s="414">
        <v>15</v>
      </c>
      <c r="L479" s="414">
        <v>15</v>
      </c>
      <c r="M479" s="414">
        <v>16</v>
      </c>
      <c r="N479" s="414">
        <v>16</v>
      </c>
      <c r="O479" s="414">
        <v>17</v>
      </c>
      <c r="P479" s="414">
        <v>19</v>
      </c>
      <c r="Q479" s="414">
        <v>39</v>
      </c>
      <c r="R479" s="414">
        <v>39</v>
      </c>
      <c r="S479" s="414">
        <v>44</v>
      </c>
      <c r="T479" s="414">
        <v>46</v>
      </c>
      <c r="U479" s="414">
        <v>40</v>
      </c>
      <c r="V479" s="414">
        <v>48</v>
      </c>
    </row>
    <row r="480" spans="1:22" ht="12.75" customHeight="1" thickTop="1" thickBot="1" x14ac:dyDescent="0.25">
      <c r="A480" s="17" t="s">
        <v>20</v>
      </c>
      <c r="B480" s="414">
        <v>633</v>
      </c>
      <c r="C480" s="414">
        <v>675</v>
      </c>
      <c r="D480" s="414">
        <v>671</v>
      </c>
      <c r="E480" s="414">
        <v>693</v>
      </c>
      <c r="F480" s="414">
        <v>691</v>
      </c>
      <c r="G480" s="414">
        <v>743</v>
      </c>
      <c r="H480" s="414">
        <v>726</v>
      </c>
      <c r="I480" s="414">
        <v>707</v>
      </c>
      <c r="J480" s="414">
        <v>707</v>
      </c>
      <c r="K480" s="414">
        <v>712</v>
      </c>
      <c r="L480" s="414">
        <v>700</v>
      </c>
      <c r="M480" s="414">
        <v>732</v>
      </c>
      <c r="N480" s="414">
        <v>746</v>
      </c>
      <c r="O480" s="414">
        <v>780</v>
      </c>
      <c r="P480" s="414">
        <v>821</v>
      </c>
      <c r="Q480" s="414">
        <v>1040</v>
      </c>
      <c r="R480" s="414">
        <v>1054</v>
      </c>
      <c r="S480" s="414">
        <v>1151</v>
      </c>
      <c r="T480" s="414">
        <v>1220</v>
      </c>
      <c r="U480" s="414">
        <v>1442</v>
      </c>
      <c r="V480" s="414">
        <v>1525</v>
      </c>
    </row>
    <row r="481" spans="1:26" ht="12.75" customHeight="1" thickTop="1" thickBot="1" x14ac:dyDescent="0.25">
      <c r="A481" s="17" t="s">
        <v>136</v>
      </c>
      <c r="B481" s="415"/>
      <c r="C481" s="415"/>
      <c r="D481" s="415"/>
      <c r="E481" s="415"/>
      <c r="F481" s="415"/>
      <c r="G481" s="415"/>
      <c r="H481" s="415"/>
      <c r="I481" s="415"/>
      <c r="J481" s="415"/>
      <c r="K481" s="415"/>
      <c r="L481" s="415"/>
      <c r="M481" s="415"/>
      <c r="N481" s="415"/>
      <c r="O481" s="415"/>
      <c r="P481" s="415"/>
      <c r="Q481" s="415"/>
      <c r="R481" s="415"/>
      <c r="S481" s="415"/>
      <c r="T481" s="415"/>
      <c r="U481" s="415"/>
      <c r="V481" s="415"/>
    </row>
    <row r="482" spans="1:26" ht="12.75" customHeight="1" thickTop="1" thickBot="1" x14ac:dyDescent="0.25">
      <c r="A482" s="17" t="s">
        <v>22</v>
      </c>
      <c r="B482" s="414">
        <v>348</v>
      </c>
      <c r="C482" s="414">
        <v>351</v>
      </c>
      <c r="D482" s="414">
        <v>355</v>
      </c>
      <c r="E482" s="414">
        <v>339</v>
      </c>
      <c r="F482" s="414">
        <v>346</v>
      </c>
      <c r="G482" s="414">
        <v>356</v>
      </c>
      <c r="H482" s="414">
        <v>321</v>
      </c>
      <c r="I482" s="414">
        <v>331</v>
      </c>
      <c r="J482" s="414">
        <v>349</v>
      </c>
      <c r="K482" s="414">
        <v>346</v>
      </c>
      <c r="L482" s="414">
        <v>417</v>
      </c>
      <c r="M482" s="414">
        <v>513</v>
      </c>
      <c r="N482" s="414">
        <v>600</v>
      </c>
      <c r="O482" s="414">
        <v>560</v>
      </c>
      <c r="P482" s="414">
        <v>669</v>
      </c>
      <c r="Q482" s="414">
        <v>848</v>
      </c>
      <c r="R482" s="414">
        <v>807</v>
      </c>
      <c r="S482" s="414">
        <v>843</v>
      </c>
      <c r="T482" s="414">
        <v>1023</v>
      </c>
      <c r="U482" s="414">
        <v>1250</v>
      </c>
      <c r="V482" s="414">
        <v>1377</v>
      </c>
    </row>
    <row r="483" spans="1:26" ht="12.75" customHeight="1" thickTop="1" thickBot="1" x14ac:dyDescent="0.25">
      <c r="A483" s="17" t="s">
        <v>23</v>
      </c>
      <c r="B483" s="414">
        <v>2277</v>
      </c>
      <c r="C483" s="414">
        <v>2482</v>
      </c>
      <c r="D483" s="414">
        <v>2421</v>
      </c>
      <c r="E483" s="414">
        <v>2528</v>
      </c>
      <c r="F483" s="414">
        <v>2440</v>
      </c>
      <c r="G483" s="414">
        <v>2589</v>
      </c>
      <c r="H483" s="414">
        <v>2762</v>
      </c>
      <c r="I483" s="414">
        <v>2648</v>
      </c>
      <c r="J483" s="414">
        <v>2589</v>
      </c>
      <c r="K483" s="414">
        <v>2966</v>
      </c>
      <c r="L483" s="414">
        <v>2786</v>
      </c>
      <c r="M483" s="414">
        <v>2978</v>
      </c>
      <c r="N483" s="414">
        <v>2815</v>
      </c>
      <c r="O483" s="414">
        <v>2910</v>
      </c>
      <c r="P483" s="414">
        <v>2922</v>
      </c>
      <c r="Q483" s="414">
        <v>3395</v>
      </c>
      <c r="R483" s="414">
        <v>3487</v>
      </c>
      <c r="S483" s="414">
        <v>3863</v>
      </c>
      <c r="T483" s="414">
        <v>4120</v>
      </c>
      <c r="U483" s="414">
        <v>4127</v>
      </c>
      <c r="V483" s="414">
        <v>4499</v>
      </c>
    </row>
    <row r="484" spans="1:26" ht="12.75" customHeight="1" thickTop="1" thickBot="1" x14ac:dyDescent="0.25">
      <c r="A484" s="17" t="s">
        <v>24</v>
      </c>
      <c r="B484" s="414">
        <v>1448</v>
      </c>
      <c r="C484" s="414">
        <v>1228</v>
      </c>
      <c r="D484" s="414">
        <v>1361</v>
      </c>
      <c r="E484" s="414">
        <v>3796</v>
      </c>
      <c r="F484" s="414">
        <v>3692</v>
      </c>
      <c r="G484" s="414">
        <v>3749</v>
      </c>
      <c r="H484" s="414">
        <v>3685</v>
      </c>
      <c r="I484" s="414">
        <v>3681</v>
      </c>
      <c r="J484" s="414">
        <v>3696</v>
      </c>
      <c r="K484" s="414">
        <v>3542</v>
      </c>
      <c r="L484" s="414">
        <v>3587</v>
      </c>
      <c r="M484" s="414">
        <v>3831</v>
      </c>
      <c r="N484" s="414">
        <v>3902</v>
      </c>
      <c r="O484" s="414">
        <v>3919</v>
      </c>
      <c r="P484" s="414">
        <v>4062</v>
      </c>
      <c r="Q484" s="414">
        <v>4166</v>
      </c>
      <c r="R484" s="414">
        <v>4324</v>
      </c>
      <c r="S484" s="414">
        <v>4395</v>
      </c>
      <c r="T484" s="414">
        <v>4751</v>
      </c>
      <c r="U484" s="414">
        <v>5190</v>
      </c>
      <c r="V484" s="414">
        <v>5865</v>
      </c>
    </row>
    <row r="485" spans="1:26" ht="12.75" customHeight="1" thickTop="1" thickBot="1" x14ac:dyDescent="0.25">
      <c r="A485" s="17" t="s">
        <v>25</v>
      </c>
      <c r="B485" s="414">
        <v>2477</v>
      </c>
      <c r="C485" s="414">
        <v>2489</v>
      </c>
      <c r="D485" s="414">
        <v>2435</v>
      </c>
      <c r="E485" s="414">
        <v>2444</v>
      </c>
      <c r="F485" s="414">
        <v>2463</v>
      </c>
      <c r="G485" s="414">
        <v>2547</v>
      </c>
      <c r="H485" s="414">
        <v>2463</v>
      </c>
      <c r="I485" s="414">
        <v>2556</v>
      </c>
      <c r="J485" s="414">
        <v>2540</v>
      </c>
      <c r="K485" s="414">
        <v>2587</v>
      </c>
      <c r="L485" s="414">
        <v>2595</v>
      </c>
      <c r="M485" s="414">
        <v>2582</v>
      </c>
      <c r="N485" s="414">
        <v>2655</v>
      </c>
      <c r="O485" s="414">
        <v>2652</v>
      </c>
      <c r="P485" s="414">
        <v>2683</v>
      </c>
      <c r="Q485" s="414">
        <v>2713</v>
      </c>
      <c r="R485" s="414">
        <v>2731</v>
      </c>
      <c r="S485" s="414">
        <v>2808</v>
      </c>
      <c r="T485" s="414">
        <v>2788</v>
      </c>
      <c r="U485" s="414">
        <v>2856</v>
      </c>
      <c r="V485" s="414">
        <v>2582</v>
      </c>
    </row>
    <row r="486" spans="1:26" ht="12.75" customHeight="1" thickTop="1" thickBot="1" x14ac:dyDescent="0.25">
      <c r="A486" s="17" t="s">
        <v>26</v>
      </c>
      <c r="B486" s="414">
        <v>602</v>
      </c>
      <c r="C486" s="414">
        <v>715</v>
      </c>
      <c r="D486" s="414">
        <v>793</v>
      </c>
      <c r="E486" s="414">
        <v>1156</v>
      </c>
      <c r="F486" s="414">
        <v>1149</v>
      </c>
      <c r="G486" s="414">
        <v>1361</v>
      </c>
      <c r="H486" s="414">
        <v>2489</v>
      </c>
      <c r="I486" s="414">
        <v>3355</v>
      </c>
      <c r="J486" s="414">
        <v>3021</v>
      </c>
      <c r="K486" s="414">
        <v>2817</v>
      </c>
      <c r="L486" s="414">
        <v>2763</v>
      </c>
      <c r="M486" s="414">
        <v>2135</v>
      </c>
      <c r="N486" s="414">
        <v>2351</v>
      </c>
      <c r="O486" s="414">
        <v>2844</v>
      </c>
      <c r="P486" s="414">
        <v>3134</v>
      </c>
      <c r="Q486" s="414">
        <v>3185</v>
      </c>
      <c r="R486" s="414">
        <v>3185</v>
      </c>
      <c r="S486" s="414">
        <v>3275</v>
      </c>
      <c r="T486" s="414">
        <v>3710</v>
      </c>
      <c r="U486" s="414">
        <v>3742</v>
      </c>
      <c r="V486" s="414">
        <v>3982</v>
      </c>
    </row>
    <row r="487" spans="1:26" ht="12.75" customHeight="1" thickTop="1" thickBot="1" x14ac:dyDescent="0.25">
      <c r="A487" s="17" t="s">
        <v>27</v>
      </c>
      <c r="B487" s="414">
        <v>267</v>
      </c>
      <c r="C487" s="414">
        <v>267</v>
      </c>
      <c r="D487" s="414">
        <v>266</v>
      </c>
      <c r="E487" s="414">
        <v>264</v>
      </c>
      <c r="F487" s="414">
        <v>263</v>
      </c>
      <c r="G487" s="414">
        <v>263</v>
      </c>
      <c r="H487" s="414">
        <v>263</v>
      </c>
      <c r="I487" s="414">
        <v>263</v>
      </c>
      <c r="J487" s="414">
        <v>263</v>
      </c>
      <c r="K487" s="414">
        <v>230</v>
      </c>
      <c r="L487" s="414">
        <v>454</v>
      </c>
      <c r="M487" s="414">
        <v>446</v>
      </c>
      <c r="N487" s="414">
        <v>426</v>
      </c>
      <c r="O487" s="414">
        <v>454</v>
      </c>
      <c r="P487" s="414">
        <v>463</v>
      </c>
      <c r="Q487" s="414">
        <v>469</v>
      </c>
      <c r="R487" s="414">
        <v>449</v>
      </c>
      <c r="S487" s="414">
        <v>429</v>
      </c>
      <c r="T487" s="414">
        <v>469</v>
      </c>
      <c r="U487" s="414">
        <v>537</v>
      </c>
      <c r="V487" s="414">
        <v>572</v>
      </c>
    </row>
    <row r="488" spans="1:26" ht="12.75" customHeight="1" thickTop="1" thickBot="1" x14ac:dyDescent="0.25">
      <c r="A488" s="17" t="s">
        <v>28</v>
      </c>
      <c r="B488" s="414">
        <v>166</v>
      </c>
      <c r="C488" s="414">
        <v>142</v>
      </c>
      <c r="D488" s="414">
        <v>118</v>
      </c>
      <c r="E488" s="414">
        <v>172</v>
      </c>
      <c r="F488" s="414">
        <v>171</v>
      </c>
      <c r="G488" s="414">
        <v>78</v>
      </c>
      <c r="H488" s="414">
        <v>75</v>
      </c>
      <c r="I488" s="414">
        <v>83</v>
      </c>
      <c r="J488" s="414">
        <v>72</v>
      </c>
      <c r="K488" s="414">
        <v>71</v>
      </c>
      <c r="L488" s="414">
        <v>91</v>
      </c>
      <c r="M488" s="414">
        <v>286</v>
      </c>
      <c r="N488" s="414">
        <v>275</v>
      </c>
      <c r="O488" s="414">
        <v>320</v>
      </c>
      <c r="P488" s="414">
        <v>347</v>
      </c>
      <c r="Q488" s="414">
        <v>367</v>
      </c>
      <c r="R488" s="414">
        <v>373</v>
      </c>
      <c r="S488" s="414">
        <v>461</v>
      </c>
      <c r="T488" s="414">
        <v>473</v>
      </c>
      <c r="U488" s="414">
        <v>620</v>
      </c>
      <c r="V488" s="414">
        <v>725</v>
      </c>
    </row>
    <row r="489" spans="1:26" ht="12.75" customHeight="1" thickTop="1" thickBot="1" x14ac:dyDescent="0.25">
      <c r="A489" s="17" t="s">
        <v>29</v>
      </c>
      <c r="B489" s="414">
        <v>4545</v>
      </c>
      <c r="C489" s="414">
        <v>4171</v>
      </c>
      <c r="D489" s="414">
        <v>4071</v>
      </c>
      <c r="E489" s="414">
        <v>4483</v>
      </c>
      <c r="F489" s="414">
        <v>4773</v>
      </c>
      <c r="G489" s="414">
        <v>5008</v>
      </c>
      <c r="H489" s="414">
        <v>5115</v>
      </c>
      <c r="I489" s="414">
        <v>5667</v>
      </c>
      <c r="J489" s="414">
        <v>5929</v>
      </c>
      <c r="K489" s="414">
        <v>6125</v>
      </c>
      <c r="L489" s="414">
        <v>6406</v>
      </c>
      <c r="M489" s="414">
        <v>6250</v>
      </c>
      <c r="N489" s="414">
        <v>6761</v>
      </c>
      <c r="O489" s="414">
        <v>6890</v>
      </c>
      <c r="P489" s="414">
        <v>7232</v>
      </c>
      <c r="Q489" s="414">
        <v>6727</v>
      </c>
      <c r="R489" s="414">
        <v>7548</v>
      </c>
      <c r="S489" s="414">
        <v>7243</v>
      </c>
      <c r="T489" s="414">
        <v>7331</v>
      </c>
      <c r="U489" s="414">
        <v>6480</v>
      </c>
      <c r="V489" s="414">
        <v>7683</v>
      </c>
    </row>
    <row r="490" spans="1:26" ht="12.75" customHeight="1" thickTop="1" thickBot="1" x14ac:dyDescent="0.25">
      <c r="A490" s="17" t="s">
        <v>30</v>
      </c>
      <c r="B490" s="414">
        <v>5153</v>
      </c>
      <c r="C490" s="414">
        <v>5412</v>
      </c>
      <c r="D490" s="414">
        <v>5608</v>
      </c>
      <c r="E490" s="414">
        <v>5962</v>
      </c>
      <c r="F490" s="414">
        <v>6200</v>
      </c>
      <c r="G490" s="414">
        <v>6784</v>
      </c>
      <c r="H490" s="414">
        <v>7198</v>
      </c>
      <c r="I490" s="414">
        <v>7351</v>
      </c>
      <c r="J490" s="414">
        <v>7344</v>
      </c>
      <c r="K490" s="414">
        <v>6961</v>
      </c>
      <c r="L490" s="414">
        <v>7708</v>
      </c>
      <c r="M490" s="414">
        <v>7140</v>
      </c>
      <c r="N490" s="414">
        <v>7105</v>
      </c>
      <c r="O490" s="414">
        <v>7379</v>
      </c>
      <c r="P490" s="414">
        <v>7467</v>
      </c>
      <c r="Q490" s="414">
        <v>7937</v>
      </c>
      <c r="R490" s="414">
        <v>8332</v>
      </c>
      <c r="S490" s="414">
        <v>8441</v>
      </c>
      <c r="T490" s="414">
        <v>8306</v>
      </c>
      <c r="U490" s="414">
        <v>8621</v>
      </c>
      <c r="V490" s="414">
        <v>9911</v>
      </c>
    </row>
    <row r="491" spans="1:26" ht="12.75" customHeight="1" thickTop="1" thickBot="1" x14ac:dyDescent="0.25">
      <c r="A491" s="17" t="s">
        <v>31</v>
      </c>
      <c r="B491" s="414">
        <v>303</v>
      </c>
      <c r="C491" s="414">
        <v>303</v>
      </c>
      <c r="D491" s="414">
        <v>524</v>
      </c>
      <c r="E491" s="414">
        <v>562</v>
      </c>
      <c r="F491" s="414">
        <v>827</v>
      </c>
      <c r="G491" s="414">
        <v>886</v>
      </c>
      <c r="H491" s="414">
        <v>891</v>
      </c>
      <c r="I491" s="414">
        <v>898</v>
      </c>
      <c r="J491" s="414">
        <v>792</v>
      </c>
      <c r="K491" s="414">
        <v>660</v>
      </c>
      <c r="L491" s="414">
        <v>659</v>
      </c>
      <c r="M491" s="414">
        <v>633</v>
      </c>
      <c r="N491" s="414">
        <v>705</v>
      </c>
      <c r="O491" s="414">
        <v>815</v>
      </c>
      <c r="P491" s="414">
        <v>932</v>
      </c>
      <c r="Q491" s="414">
        <v>1333</v>
      </c>
      <c r="R491" s="414">
        <v>1364</v>
      </c>
      <c r="S491" s="414">
        <v>1337</v>
      </c>
      <c r="T491" s="414">
        <v>1496</v>
      </c>
      <c r="U491" s="414">
        <v>1708</v>
      </c>
      <c r="V491" s="414">
        <v>2054</v>
      </c>
    </row>
    <row r="492" spans="1:26" ht="12.75" customHeight="1" thickTop="1" thickBot="1" x14ac:dyDescent="0.25">
      <c r="A492" s="17" t="s">
        <v>32</v>
      </c>
      <c r="B492" s="418">
        <v>7207</v>
      </c>
      <c r="C492" s="418">
        <v>7211</v>
      </c>
      <c r="D492" s="418">
        <v>7207</v>
      </c>
      <c r="E492" s="418">
        <v>7147</v>
      </c>
      <c r="F492" s="418">
        <v>7139</v>
      </c>
      <c r="G492" s="418">
        <v>7067</v>
      </c>
      <c r="H492" s="418">
        <v>7044</v>
      </c>
      <c r="I492" s="418">
        <v>7023</v>
      </c>
      <c r="J492" s="418">
        <v>6982</v>
      </c>
      <c r="K492" s="418">
        <v>6794</v>
      </c>
      <c r="L492" s="418">
        <v>6494</v>
      </c>
      <c r="M492" s="418">
        <v>6251</v>
      </c>
      <c r="N492" s="418">
        <v>5998</v>
      </c>
      <c r="O492" s="418">
        <v>5760</v>
      </c>
      <c r="P492" s="418">
        <v>5542</v>
      </c>
      <c r="Q492" s="418">
        <v>5325</v>
      </c>
      <c r="R492" s="418">
        <v>5133</v>
      </c>
      <c r="S492" s="418">
        <v>4994</v>
      </c>
      <c r="T492" s="418">
        <v>4765</v>
      </c>
      <c r="U492" s="418">
        <v>4589</v>
      </c>
      <c r="V492" s="418">
        <v>4449</v>
      </c>
    </row>
    <row r="493" spans="1:26" ht="12.75" customHeight="1" thickTop="1" thickBot="1" x14ac:dyDescent="0.25">
      <c r="A493" s="17" t="s">
        <v>33</v>
      </c>
      <c r="B493" s="192"/>
      <c r="C493" s="192"/>
      <c r="D493" s="192"/>
      <c r="E493" s="192"/>
      <c r="F493" s="192"/>
      <c r="G493" s="192"/>
      <c r="H493" s="192"/>
      <c r="I493" s="192"/>
      <c r="J493" s="192"/>
      <c r="K493" s="192"/>
      <c r="L493" s="192"/>
      <c r="M493" s="192"/>
      <c r="N493" s="192"/>
      <c r="O493" s="192"/>
      <c r="P493" s="192"/>
      <c r="Q493" s="192"/>
      <c r="R493" s="192"/>
      <c r="S493" s="192"/>
      <c r="T493" s="200"/>
      <c r="U493" s="201"/>
      <c r="V493" s="201"/>
    </row>
    <row r="494" spans="1:26" ht="12.75" customHeight="1" thickTop="1" thickBot="1" x14ac:dyDescent="0.25">
      <c r="A494" s="17" t="s">
        <v>34</v>
      </c>
      <c r="B494" s="417">
        <v>924</v>
      </c>
      <c r="C494" s="417">
        <v>859</v>
      </c>
      <c r="D494" s="417">
        <v>849</v>
      </c>
      <c r="E494" s="417">
        <v>924</v>
      </c>
      <c r="F494" s="417">
        <v>1006</v>
      </c>
      <c r="G494" s="417">
        <v>1006</v>
      </c>
      <c r="H494" s="417">
        <v>979</v>
      </c>
      <c r="I494" s="417">
        <v>1028</v>
      </c>
      <c r="J494" s="417">
        <v>1133</v>
      </c>
      <c r="K494" s="417">
        <v>1343</v>
      </c>
      <c r="L494" s="417">
        <v>1199</v>
      </c>
      <c r="M494" s="417">
        <v>1043</v>
      </c>
      <c r="N494" s="417">
        <v>1106</v>
      </c>
      <c r="O494" s="417">
        <v>1115</v>
      </c>
      <c r="P494" s="417">
        <v>1075</v>
      </c>
      <c r="Q494" s="417">
        <v>1133</v>
      </c>
      <c r="R494" s="417">
        <v>1106</v>
      </c>
      <c r="S494" s="417">
        <v>1081</v>
      </c>
      <c r="T494" s="417">
        <v>1114</v>
      </c>
      <c r="U494" s="417">
        <v>1063</v>
      </c>
      <c r="V494" s="417">
        <v>1247</v>
      </c>
    </row>
    <row r="495" spans="1:26" ht="12.75" customHeight="1" thickTop="1" x14ac:dyDescent="0.2">
      <c r="A495" s="17" t="s">
        <v>82</v>
      </c>
      <c r="B495" s="417">
        <v>684</v>
      </c>
      <c r="C495" s="417">
        <v>754</v>
      </c>
      <c r="D495" s="417">
        <v>732</v>
      </c>
      <c r="E495" s="417">
        <v>734</v>
      </c>
      <c r="F495" s="417">
        <v>685</v>
      </c>
      <c r="G495" s="417">
        <v>734</v>
      </c>
      <c r="H495" s="417">
        <v>803</v>
      </c>
      <c r="I495" s="417">
        <v>704</v>
      </c>
      <c r="J495" s="417">
        <v>715</v>
      </c>
      <c r="K495" s="417">
        <v>708</v>
      </c>
      <c r="L495" s="417">
        <v>667</v>
      </c>
      <c r="M495" s="417">
        <v>710</v>
      </c>
      <c r="N495" s="417">
        <v>683</v>
      </c>
      <c r="O495" s="417">
        <v>730</v>
      </c>
      <c r="P495" s="417">
        <v>726</v>
      </c>
      <c r="Q495" s="417">
        <v>755</v>
      </c>
      <c r="R495" s="417">
        <v>769</v>
      </c>
      <c r="S495" s="417">
        <v>752</v>
      </c>
      <c r="T495" s="417">
        <v>854</v>
      </c>
      <c r="U495" s="417">
        <v>887</v>
      </c>
      <c r="V495" s="417">
        <v>954</v>
      </c>
    </row>
    <row r="496" spans="1:26" ht="12.75" customHeight="1" x14ac:dyDescent="0.2">
      <c r="A496" s="18" t="s">
        <v>35</v>
      </c>
      <c r="B496" s="183">
        <f t="shared" ref="B496:V496" si="48">SUM(B465:B495)</f>
        <v>48672</v>
      </c>
      <c r="C496" s="183">
        <f t="shared" si="48"/>
        <v>50092</v>
      </c>
      <c r="D496" s="183">
        <f t="shared" si="48"/>
        <v>50463</v>
      </c>
      <c r="E496" s="183">
        <f t="shared" si="48"/>
        <v>53913</v>
      </c>
      <c r="F496" s="183">
        <f t="shared" si="48"/>
        <v>53914</v>
      </c>
      <c r="G496" s="183">
        <f t="shared" si="48"/>
        <v>55405</v>
      </c>
      <c r="H496" s="183">
        <f t="shared" si="48"/>
        <v>58254</v>
      </c>
      <c r="I496" s="183">
        <f t="shared" si="48"/>
        <v>60241</v>
      </c>
      <c r="J496" s="183">
        <f t="shared" si="48"/>
        <v>60902</v>
      </c>
      <c r="K496" s="183">
        <f t="shared" si="48"/>
        <v>60341</v>
      </c>
      <c r="L496" s="183">
        <f t="shared" si="48"/>
        <v>61092</v>
      </c>
      <c r="M496" s="183">
        <f t="shared" si="48"/>
        <v>60861</v>
      </c>
      <c r="N496" s="183">
        <f t="shared" si="48"/>
        <v>61336</v>
      </c>
      <c r="O496" s="183">
        <f t="shared" si="48"/>
        <v>66198</v>
      </c>
      <c r="P496" s="183">
        <f t="shared" si="48"/>
        <v>69218</v>
      </c>
      <c r="Q496" s="183">
        <f t="shared" si="48"/>
        <v>71144</v>
      </c>
      <c r="R496" s="183">
        <f t="shared" si="48"/>
        <v>73474</v>
      </c>
      <c r="S496" s="183">
        <f t="shared" si="48"/>
        <v>75366</v>
      </c>
      <c r="T496" s="183">
        <f t="shared" si="48"/>
        <v>78270</v>
      </c>
      <c r="U496" s="183">
        <f t="shared" si="48"/>
        <v>81649</v>
      </c>
      <c r="V496" s="183">
        <f t="shared" si="48"/>
        <v>90231</v>
      </c>
      <c r="Z496" s="25"/>
    </row>
    <row r="497" spans="1:22" x14ac:dyDescent="0.2">
      <c r="A497" s="11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</row>
    <row r="498" spans="1:22" x14ac:dyDescent="0.2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</row>
    <row r="499" spans="1:22" x14ac:dyDescent="0.2">
      <c r="A499" s="506"/>
      <c r="B499" s="507"/>
      <c r="C499" s="507"/>
      <c r="D499" s="507"/>
      <c r="E499" s="507"/>
      <c r="F499" s="507"/>
      <c r="G499" s="507"/>
      <c r="H499" s="507"/>
      <c r="I499" s="507"/>
      <c r="J499" s="507"/>
      <c r="K499" s="507"/>
      <c r="L499" s="507"/>
      <c r="M499" s="507"/>
      <c r="N499" s="507"/>
      <c r="O499" s="507"/>
      <c r="P499" s="507"/>
      <c r="Q499" s="507"/>
      <c r="R499" s="507"/>
    </row>
    <row r="500" spans="1:22" x14ac:dyDescent="0.2">
      <c r="A500" s="4"/>
      <c r="B500" s="10" t="s">
        <v>45</v>
      </c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</row>
    <row r="501" spans="1:22" x14ac:dyDescent="0.2">
      <c r="A501" s="4"/>
      <c r="B501" s="10" t="s">
        <v>0</v>
      </c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</row>
    <row r="502" spans="1:22" x14ac:dyDescent="0.2">
      <c r="A502" s="4"/>
      <c r="B502" s="10" t="s">
        <v>1</v>
      </c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</row>
    <row r="503" spans="1:22" x14ac:dyDescent="0.2">
      <c r="A503" s="504"/>
      <c r="B503" s="505"/>
      <c r="C503" s="505"/>
      <c r="D503" s="505"/>
      <c r="E503" s="505"/>
      <c r="F503" s="505"/>
      <c r="G503" s="505"/>
      <c r="H503" s="505"/>
      <c r="I503" s="505"/>
      <c r="J503" s="505"/>
      <c r="K503" s="505"/>
      <c r="L503" s="505"/>
      <c r="M503" s="505"/>
      <c r="N503" s="505"/>
      <c r="O503" s="505"/>
      <c r="P503" s="505"/>
      <c r="Q503" s="505"/>
      <c r="R503" s="505"/>
    </row>
    <row r="504" spans="1:22" ht="12.75" customHeight="1" x14ac:dyDescent="0.2">
      <c r="A504" s="13" t="s">
        <v>3</v>
      </c>
      <c r="B504" s="197" t="s">
        <v>56</v>
      </c>
      <c r="C504" s="197" t="s">
        <v>57</v>
      </c>
      <c r="D504" s="197" t="s">
        <v>58</v>
      </c>
      <c r="E504" s="197" t="s">
        <v>59</v>
      </c>
      <c r="F504" s="197" t="s">
        <v>60</v>
      </c>
      <c r="G504" s="197" t="s">
        <v>61</v>
      </c>
      <c r="H504" s="197" t="s">
        <v>62</v>
      </c>
      <c r="I504" s="197" t="s">
        <v>63</v>
      </c>
      <c r="J504" s="197" t="s">
        <v>64</v>
      </c>
      <c r="K504" s="197" t="s">
        <v>65</v>
      </c>
      <c r="L504" s="197" t="s">
        <v>66</v>
      </c>
      <c r="M504" s="197" t="s">
        <v>67</v>
      </c>
      <c r="N504" s="197" t="s">
        <v>68</v>
      </c>
      <c r="O504" s="197" t="s">
        <v>69</v>
      </c>
      <c r="P504" s="197" t="s">
        <v>70</v>
      </c>
      <c r="Q504" s="197" t="s">
        <v>71</v>
      </c>
      <c r="R504" s="197" t="s">
        <v>87</v>
      </c>
      <c r="S504" s="197" t="s">
        <v>95</v>
      </c>
      <c r="T504" s="197" t="s">
        <v>96</v>
      </c>
      <c r="U504" s="197" t="s">
        <v>197</v>
      </c>
      <c r="V504" s="197" t="s">
        <v>271</v>
      </c>
    </row>
    <row r="505" spans="1:22" ht="12.75" customHeight="1" x14ac:dyDescent="0.2">
      <c r="A505" s="15" t="s">
        <v>4</v>
      </c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22" ht="12.75" customHeight="1" thickBot="1" x14ac:dyDescent="0.25">
      <c r="A506" s="15" t="s">
        <v>88</v>
      </c>
      <c r="B506" s="419">
        <v>665</v>
      </c>
      <c r="C506" s="419">
        <v>717</v>
      </c>
      <c r="D506" s="419">
        <v>840</v>
      </c>
      <c r="E506" s="419">
        <v>943</v>
      </c>
      <c r="F506" s="419">
        <v>1017</v>
      </c>
      <c r="G506" s="419">
        <v>1136</v>
      </c>
      <c r="H506" s="419">
        <v>1279</v>
      </c>
      <c r="I506" s="419">
        <v>1484</v>
      </c>
      <c r="J506" s="419">
        <v>1595</v>
      </c>
      <c r="K506" s="419">
        <v>1779</v>
      </c>
      <c r="L506" s="419">
        <v>2255</v>
      </c>
      <c r="M506" s="419">
        <v>2746</v>
      </c>
      <c r="N506" s="419">
        <v>3386</v>
      </c>
      <c r="O506" s="419">
        <v>3375</v>
      </c>
      <c r="P506" s="419">
        <v>3853</v>
      </c>
      <c r="Q506" s="419">
        <v>4469</v>
      </c>
      <c r="R506" s="419">
        <v>4769</v>
      </c>
      <c r="S506" s="419">
        <v>7028</v>
      </c>
      <c r="T506" s="419">
        <v>7312</v>
      </c>
      <c r="U506" s="419">
        <v>8176</v>
      </c>
      <c r="V506" s="419">
        <v>10964</v>
      </c>
    </row>
    <row r="507" spans="1:22" ht="12.75" customHeight="1" thickTop="1" thickBot="1" x14ac:dyDescent="0.25">
      <c r="A507" s="17" t="s">
        <v>5</v>
      </c>
      <c r="B507" s="420">
        <v>6</v>
      </c>
      <c r="C507" s="420">
        <v>10</v>
      </c>
      <c r="D507" s="420">
        <v>7</v>
      </c>
      <c r="E507" s="420">
        <v>7</v>
      </c>
      <c r="F507" s="420">
        <v>10</v>
      </c>
      <c r="G507" s="420">
        <v>11</v>
      </c>
      <c r="H507" s="420">
        <v>10</v>
      </c>
      <c r="I507" s="420">
        <v>13</v>
      </c>
      <c r="J507" s="420">
        <v>23</v>
      </c>
      <c r="K507" s="420">
        <v>27</v>
      </c>
      <c r="L507" s="420">
        <v>29</v>
      </c>
      <c r="M507" s="420">
        <v>44</v>
      </c>
      <c r="N507" s="420">
        <v>46</v>
      </c>
      <c r="O507" s="420">
        <v>52</v>
      </c>
      <c r="P507" s="420">
        <v>72</v>
      </c>
      <c r="Q507" s="420">
        <v>93</v>
      </c>
      <c r="R507" s="420">
        <v>80</v>
      </c>
      <c r="S507" s="420">
        <v>81</v>
      </c>
      <c r="T507" s="420">
        <v>86</v>
      </c>
      <c r="U507" s="420">
        <v>125</v>
      </c>
      <c r="V507" s="420">
        <v>127</v>
      </c>
    </row>
    <row r="508" spans="1:22" ht="12.75" customHeight="1" thickTop="1" thickBot="1" x14ac:dyDescent="0.25">
      <c r="A508" s="17" t="s">
        <v>6</v>
      </c>
      <c r="B508" s="420">
        <v>0</v>
      </c>
      <c r="C508" s="420">
        <v>0</v>
      </c>
      <c r="D508" s="420">
        <v>0</v>
      </c>
      <c r="E508" s="420">
        <v>0</v>
      </c>
      <c r="F508" s="420">
        <v>0</v>
      </c>
      <c r="G508" s="420">
        <v>0</v>
      </c>
      <c r="H508" s="420">
        <v>0</v>
      </c>
      <c r="I508" s="420">
        <v>0</v>
      </c>
      <c r="J508" s="420">
        <v>0</v>
      </c>
      <c r="K508" s="420">
        <v>0</v>
      </c>
      <c r="L508" s="420">
        <v>0</v>
      </c>
      <c r="M508" s="420">
        <v>0</v>
      </c>
      <c r="N508" s="420">
        <v>0</v>
      </c>
      <c r="O508" s="420">
        <v>0</v>
      </c>
      <c r="P508" s="420">
        <v>0</v>
      </c>
      <c r="Q508" s="420">
        <v>0</v>
      </c>
      <c r="R508" s="420">
        <v>0</v>
      </c>
      <c r="S508" s="420">
        <v>0</v>
      </c>
      <c r="T508" s="420">
        <v>0</v>
      </c>
      <c r="U508" s="420">
        <v>0</v>
      </c>
      <c r="V508" s="420">
        <v>3</v>
      </c>
    </row>
    <row r="509" spans="1:22" ht="12.75" customHeight="1" thickTop="1" thickBot="1" x14ac:dyDescent="0.25">
      <c r="A509" s="17" t="s">
        <v>7</v>
      </c>
      <c r="B509" s="420">
        <v>0</v>
      </c>
      <c r="C509" s="420">
        <v>0</v>
      </c>
      <c r="D509" s="420">
        <v>0</v>
      </c>
      <c r="E509" s="420">
        <v>45</v>
      </c>
      <c r="F509" s="420">
        <v>47</v>
      </c>
      <c r="G509" s="420">
        <v>34</v>
      </c>
      <c r="H509" s="420">
        <v>15</v>
      </c>
      <c r="I509" s="420">
        <v>52</v>
      </c>
      <c r="J509" s="420">
        <v>45</v>
      </c>
      <c r="K509" s="420">
        <v>41</v>
      </c>
      <c r="L509" s="420">
        <v>36</v>
      </c>
      <c r="M509" s="420">
        <v>37</v>
      </c>
      <c r="N509" s="420">
        <v>36</v>
      </c>
      <c r="O509" s="420">
        <v>41</v>
      </c>
      <c r="P509" s="420">
        <v>50</v>
      </c>
      <c r="Q509" s="420">
        <v>56</v>
      </c>
      <c r="R509" s="420">
        <v>63</v>
      </c>
      <c r="S509" s="420">
        <v>76</v>
      </c>
      <c r="T509" s="420">
        <v>90</v>
      </c>
      <c r="U509" s="420">
        <v>130</v>
      </c>
      <c r="V509" s="420">
        <v>177</v>
      </c>
    </row>
    <row r="510" spans="1:22" ht="12.75" customHeight="1" thickTop="1" thickBot="1" x14ac:dyDescent="0.25">
      <c r="A510" s="17" t="s">
        <v>8</v>
      </c>
      <c r="B510" s="420">
        <v>18</v>
      </c>
      <c r="C510" s="420">
        <v>22</v>
      </c>
      <c r="D510" s="420">
        <v>21</v>
      </c>
      <c r="E510" s="420">
        <v>26</v>
      </c>
      <c r="F510" s="420">
        <v>31</v>
      </c>
      <c r="G510" s="420">
        <v>42</v>
      </c>
      <c r="H510" s="420">
        <v>48</v>
      </c>
      <c r="I510" s="420">
        <v>57</v>
      </c>
      <c r="J510" s="420">
        <v>64</v>
      </c>
      <c r="K510" s="420">
        <v>63</v>
      </c>
      <c r="L510" s="420">
        <v>70</v>
      </c>
      <c r="M510" s="420">
        <v>73</v>
      </c>
      <c r="N510" s="420">
        <v>80</v>
      </c>
      <c r="O510" s="420">
        <v>85</v>
      </c>
      <c r="P510" s="420">
        <v>89</v>
      </c>
      <c r="Q510" s="420">
        <v>91</v>
      </c>
      <c r="R510" s="420">
        <v>94</v>
      </c>
      <c r="S510" s="420">
        <v>93</v>
      </c>
      <c r="T510" s="420">
        <v>94</v>
      </c>
      <c r="U510" s="420">
        <v>100</v>
      </c>
      <c r="V510" s="420">
        <v>102</v>
      </c>
    </row>
    <row r="511" spans="1:22" ht="12.75" customHeight="1" thickTop="1" thickBot="1" x14ac:dyDescent="0.25">
      <c r="A511" s="17" t="s">
        <v>9</v>
      </c>
      <c r="B511" s="420">
        <v>292</v>
      </c>
      <c r="C511" s="420">
        <v>292</v>
      </c>
      <c r="D511" s="420">
        <v>336</v>
      </c>
      <c r="E511" s="420">
        <v>334</v>
      </c>
      <c r="F511" s="420">
        <v>333</v>
      </c>
      <c r="G511" s="420">
        <v>333</v>
      </c>
      <c r="H511" s="420">
        <v>369</v>
      </c>
      <c r="I511" s="420">
        <v>391</v>
      </c>
      <c r="J511" s="420">
        <v>395</v>
      </c>
      <c r="K511" s="420">
        <v>363</v>
      </c>
      <c r="L511" s="420">
        <v>557</v>
      </c>
      <c r="M511" s="420">
        <v>843</v>
      </c>
      <c r="N511" s="420">
        <v>1270</v>
      </c>
      <c r="O511" s="420">
        <v>918</v>
      </c>
      <c r="P511" s="420">
        <v>992</v>
      </c>
      <c r="Q511" s="420">
        <v>1332</v>
      </c>
      <c r="R511" s="420">
        <v>1665</v>
      </c>
      <c r="S511" s="420">
        <v>3677</v>
      </c>
      <c r="T511" s="420">
        <v>3695</v>
      </c>
      <c r="U511" s="420">
        <v>4213</v>
      </c>
      <c r="V511" s="420">
        <v>6670</v>
      </c>
    </row>
    <row r="512" spans="1:22" ht="12.75" customHeight="1" thickTop="1" thickBot="1" x14ac:dyDescent="0.25">
      <c r="A512" s="17" t="s">
        <v>10</v>
      </c>
      <c r="B512" s="420">
        <v>0</v>
      </c>
      <c r="C512" s="420">
        <v>0</v>
      </c>
      <c r="D512" s="420">
        <v>0</v>
      </c>
      <c r="E512" s="420">
        <v>0</v>
      </c>
      <c r="F512" s="420">
        <v>0</v>
      </c>
      <c r="G512" s="420">
        <v>2</v>
      </c>
      <c r="H512" s="420">
        <v>1</v>
      </c>
      <c r="I512" s="420">
        <v>1</v>
      </c>
      <c r="J512" s="420">
        <v>2</v>
      </c>
      <c r="K512" s="420">
        <v>3</v>
      </c>
      <c r="L512" s="420">
        <v>2</v>
      </c>
      <c r="M512" s="420">
        <v>2</v>
      </c>
      <c r="N512" s="420">
        <v>2</v>
      </c>
      <c r="O512" s="420">
        <v>3</v>
      </c>
      <c r="P512" s="420">
        <v>2</v>
      </c>
      <c r="Q512" s="420">
        <v>4</v>
      </c>
      <c r="R512" s="420">
        <v>4</v>
      </c>
      <c r="S512" s="420">
        <v>4</v>
      </c>
      <c r="T512" s="420">
        <v>3</v>
      </c>
      <c r="U512" s="420">
        <v>3</v>
      </c>
      <c r="V512" s="420">
        <v>4</v>
      </c>
    </row>
    <row r="513" spans="1:22" ht="12.75" customHeight="1" thickTop="1" thickBot="1" x14ac:dyDescent="0.25">
      <c r="A513" s="17" t="s">
        <v>11</v>
      </c>
      <c r="B513" s="420">
        <v>2</v>
      </c>
      <c r="C513" s="420">
        <v>3</v>
      </c>
      <c r="D513" s="420">
        <v>3</v>
      </c>
      <c r="E513" s="420">
        <v>4</v>
      </c>
      <c r="F513" s="420">
        <v>2</v>
      </c>
      <c r="G513" s="420">
        <v>3</v>
      </c>
      <c r="H513" s="420">
        <v>11</v>
      </c>
      <c r="I513" s="420">
        <v>26</v>
      </c>
      <c r="J513" s="420">
        <v>25</v>
      </c>
      <c r="K513" s="420">
        <v>27</v>
      </c>
      <c r="L513" s="420">
        <v>28</v>
      </c>
      <c r="M513" s="420">
        <v>28</v>
      </c>
      <c r="N513" s="420">
        <v>24</v>
      </c>
      <c r="O513" s="420">
        <v>25</v>
      </c>
      <c r="P513" s="420">
        <v>30</v>
      </c>
      <c r="Q513" s="420">
        <v>34</v>
      </c>
      <c r="R513" s="420">
        <v>32</v>
      </c>
      <c r="S513" s="420">
        <v>46</v>
      </c>
      <c r="T513" s="420">
        <v>49</v>
      </c>
      <c r="U513" s="420">
        <v>54</v>
      </c>
      <c r="V513" s="420">
        <v>57</v>
      </c>
    </row>
    <row r="514" spans="1:22" ht="12.75" customHeight="1" thickTop="1" thickBot="1" x14ac:dyDescent="0.25">
      <c r="A514" s="17" t="s">
        <v>12</v>
      </c>
      <c r="B514" s="420">
        <v>0</v>
      </c>
      <c r="C514" s="420">
        <v>0</v>
      </c>
      <c r="D514" s="420">
        <v>1</v>
      </c>
      <c r="E514" s="420">
        <v>1</v>
      </c>
      <c r="F514" s="420">
        <v>1</v>
      </c>
      <c r="G514" s="420">
        <v>1</v>
      </c>
      <c r="H514" s="420">
        <v>1</v>
      </c>
      <c r="I514" s="420">
        <v>1</v>
      </c>
      <c r="J514" s="420">
        <v>1</v>
      </c>
      <c r="K514" s="420">
        <v>1</v>
      </c>
      <c r="L514" s="420">
        <v>1</v>
      </c>
      <c r="M514" s="420">
        <v>33</v>
      </c>
      <c r="N514" s="420">
        <v>48</v>
      </c>
      <c r="O514" s="420">
        <v>31</v>
      </c>
      <c r="P514" s="420">
        <v>36</v>
      </c>
      <c r="Q514" s="420">
        <v>33</v>
      </c>
      <c r="R514" s="420">
        <v>33</v>
      </c>
      <c r="S514" s="420">
        <v>35</v>
      </c>
      <c r="T514" s="420">
        <v>34</v>
      </c>
      <c r="U514" s="420">
        <v>57</v>
      </c>
      <c r="V514" s="420">
        <v>49</v>
      </c>
    </row>
    <row r="515" spans="1:22" ht="12.75" customHeight="1" thickTop="1" thickBot="1" x14ac:dyDescent="0.25">
      <c r="A515" s="17" t="s">
        <v>13</v>
      </c>
      <c r="B515" s="420">
        <v>10</v>
      </c>
      <c r="C515" s="420">
        <v>10</v>
      </c>
      <c r="D515" s="420">
        <v>17</v>
      </c>
      <c r="E515" s="420">
        <v>19</v>
      </c>
      <c r="F515" s="420">
        <v>22</v>
      </c>
      <c r="G515" s="420">
        <v>75</v>
      </c>
      <c r="H515" s="420">
        <v>77</v>
      </c>
      <c r="I515" s="420">
        <v>79</v>
      </c>
      <c r="J515" s="420">
        <v>82</v>
      </c>
      <c r="K515" s="420">
        <v>90</v>
      </c>
      <c r="L515" s="420">
        <v>131</v>
      </c>
      <c r="M515" s="420">
        <v>134</v>
      </c>
      <c r="N515" s="420">
        <v>170</v>
      </c>
      <c r="O515" s="420">
        <v>257</v>
      </c>
      <c r="P515" s="420">
        <v>295</v>
      </c>
      <c r="Q515" s="420">
        <v>299</v>
      </c>
      <c r="R515" s="420">
        <v>208</v>
      </c>
      <c r="S515" s="420">
        <v>217</v>
      </c>
      <c r="T515" s="420">
        <v>207</v>
      </c>
      <c r="U515" s="420">
        <v>193</v>
      </c>
      <c r="V515" s="420">
        <v>199</v>
      </c>
    </row>
    <row r="516" spans="1:22" ht="12.75" customHeight="1" thickTop="1" thickBot="1" x14ac:dyDescent="0.25">
      <c r="A516" s="17" t="s">
        <v>14</v>
      </c>
      <c r="B516" s="420">
        <v>72</v>
      </c>
      <c r="C516" s="420">
        <v>72</v>
      </c>
      <c r="D516" s="420">
        <v>74</v>
      </c>
      <c r="E516" s="420">
        <v>79</v>
      </c>
      <c r="F516" s="420">
        <v>82</v>
      </c>
      <c r="G516" s="420">
        <v>82</v>
      </c>
      <c r="H516" s="420">
        <v>83</v>
      </c>
      <c r="I516" s="420">
        <v>87</v>
      </c>
      <c r="J516" s="420">
        <v>86</v>
      </c>
      <c r="K516" s="420">
        <v>107</v>
      </c>
      <c r="L516" s="420">
        <v>218</v>
      </c>
      <c r="M516" s="420">
        <v>233</v>
      </c>
      <c r="N516" s="420">
        <v>277</v>
      </c>
      <c r="O516" s="420">
        <v>303</v>
      </c>
      <c r="P516" s="420">
        <v>314</v>
      </c>
      <c r="Q516" s="420">
        <v>333</v>
      </c>
      <c r="R516" s="420">
        <v>254</v>
      </c>
      <c r="S516" s="420">
        <v>285</v>
      </c>
      <c r="T516" s="420">
        <v>295</v>
      </c>
      <c r="U516" s="420">
        <v>362</v>
      </c>
      <c r="V516" s="420">
        <v>413</v>
      </c>
    </row>
    <row r="517" spans="1:22" ht="12.75" customHeight="1" thickTop="1" thickBot="1" x14ac:dyDescent="0.25">
      <c r="A517" s="17" t="s">
        <v>15</v>
      </c>
      <c r="B517" s="420">
        <v>1</v>
      </c>
      <c r="C517" s="420">
        <v>3</v>
      </c>
      <c r="D517" s="420">
        <v>4</v>
      </c>
      <c r="E517" s="420">
        <v>4</v>
      </c>
      <c r="F517" s="420">
        <v>10</v>
      </c>
      <c r="G517" s="420">
        <v>23</v>
      </c>
      <c r="H517" s="420">
        <v>47</v>
      </c>
      <c r="I517" s="420">
        <v>98</v>
      </c>
      <c r="J517" s="420">
        <v>142</v>
      </c>
      <c r="K517" s="420">
        <v>149</v>
      </c>
      <c r="L517" s="420">
        <v>131</v>
      </c>
      <c r="M517" s="420">
        <v>157</v>
      </c>
      <c r="N517" s="420">
        <v>216</v>
      </c>
      <c r="O517" s="420">
        <v>255</v>
      </c>
      <c r="P517" s="420">
        <v>319</v>
      </c>
      <c r="Q517" s="420">
        <v>324</v>
      </c>
      <c r="R517" s="420">
        <v>359</v>
      </c>
      <c r="S517" s="420">
        <v>388</v>
      </c>
      <c r="T517" s="420">
        <v>410</v>
      </c>
      <c r="U517" s="420">
        <v>444</v>
      </c>
      <c r="V517" s="420">
        <v>508</v>
      </c>
    </row>
    <row r="518" spans="1:22" ht="12.75" customHeight="1" thickTop="1" thickBot="1" x14ac:dyDescent="0.25">
      <c r="A518" s="17" t="s">
        <v>16</v>
      </c>
      <c r="B518" s="420">
        <v>0</v>
      </c>
      <c r="C518" s="420">
        <v>0</v>
      </c>
      <c r="D518" s="420">
        <v>0</v>
      </c>
      <c r="E518" s="420">
        <v>0</v>
      </c>
      <c r="F518" s="420">
        <v>0</v>
      </c>
      <c r="G518" s="420">
        <v>0</v>
      </c>
      <c r="H518" s="420">
        <v>0</v>
      </c>
      <c r="I518" s="420">
        <v>0</v>
      </c>
      <c r="J518" s="420">
        <v>0</v>
      </c>
      <c r="K518" s="420">
        <v>0</v>
      </c>
      <c r="L518" s="420">
        <v>0</v>
      </c>
      <c r="M518" s="420">
        <v>0</v>
      </c>
      <c r="N518" s="420">
        <v>0</v>
      </c>
      <c r="O518" s="420">
        <v>0</v>
      </c>
      <c r="P518" s="420">
        <v>0</v>
      </c>
      <c r="Q518" s="420">
        <v>0</v>
      </c>
      <c r="R518" s="420">
        <v>0</v>
      </c>
      <c r="S518" s="420">
        <v>0</v>
      </c>
      <c r="T518" s="420">
        <v>0</v>
      </c>
      <c r="U518" s="420">
        <v>1</v>
      </c>
      <c r="V518" s="420">
        <v>1</v>
      </c>
    </row>
    <row r="519" spans="1:22" ht="12.75" customHeight="1" thickTop="1" thickBot="1" x14ac:dyDescent="0.25">
      <c r="A519" s="17" t="s">
        <v>17</v>
      </c>
      <c r="B519" s="420">
        <v>0</v>
      </c>
      <c r="C519" s="420">
        <v>0</v>
      </c>
      <c r="D519" s="420">
        <v>0</v>
      </c>
      <c r="E519" s="420">
        <v>0</v>
      </c>
      <c r="F519" s="420">
        <v>0</v>
      </c>
      <c r="G519" s="420">
        <v>0</v>
      </c>
      <c r="H519" s="420">
        <v>0</v>
      </c>
      <c r="I519" s="420">
        <v>0</v>
      </c>
      <c r="J519" s="420">
        <v>0</v>
      </c>
      <c r="K519" s="420">
        <v>0</v>
      </c>
      <c r="L519" s="420">
        <v>0</v>
      </c>
      <c r="M519" s="420">
        <v>0</v>
      </c>
      <c r="N519" s="420">
        <v>1</v>
      </c>
      <c r="O519" s="420">
        <v>4</v>
      </c>
      <c r="P519" s="420">
        <v>7</v>
      </c>
      <c r="Q519" s="420">
        <v>8</v>
      </c>
      <c r="R519" s="420">
        <v>8</v>
      </c>
      <c r="S519" s="420">
        <v>8</v>
      </c>
      <c r="T519" s="420">
        <v>9</v>
      </c>
      <c r="U519" s="420">
        <v>10</v>
      </c>
      <c r="V519" s="420">
        <v>13</v>
      </c>
    </row>
    <row r="520" spans="1:22" ht="12.75" customHeight="1" thickTop="1" thickBot="1" x14ac:dyDescent="0.25">
      <c r="A520" s="17" t="s">
        <v>18</v>
      </c>
      <c r="B520" s="420">
        <v>0</v>
      </c>
      <c r="C520" s="420">
        <v>0</v>
      </c>
      <c r="D520" s="420">
        <v>0</v>
      </c>
      <c r="E520" s="420">
        <v>0</v>
      </c>
      <c r="F520" s="420">
        <v>0</v>
      </c>
      <c r="G520" s="420">
        <v>0</v>
      </c>
      <c r="H520" s="420">
        <v>0</v>
      </c>
      <c r="I520" s="420">
        <v>0</v>
      </c>
      <c r="J520" s="420">
        <v>0</v>
      </c>
      <c r="K520" s="420">
        <v>0</v>
      </c>
      <c r="L520" s="420">
        <v>0</v>
      </c>
      <c r="M520" s="420">
        <v>0</v>
      </c>
      <c r="N520" s="420">
        <v>1</v>
      </c>
      <c r="O520" s="420">
        <v>2</v>
      </c>
      <c r="P520" s="420">
        <v>2</v>
      </c>
      <c r="Q520" s="420">
        <v>2</v>
      </c>
      <c r="R520" s="420">
        <v>2</v>
      </c>
      <c r="S520" s="420">
        <v>2</v>
      </c>
      <c r="T520" s="420">
        <v>3</v>
      </c>
      <c r="U520" s="420">
        <v>5</v>
      </c>
      <c r="V520" s="420">
        <v>10</v>
      </c>
    </row>
    <row r="521" spans="1:22" ht="12.75" customHeight="1" thickTop="1" thickBot="1" x14ac:dyDescent="0.25">
      <c r="A521" s="17" t="s">
        <v>81</v>
      </c>
      <c r="B521" s="420">
        <v>0</v>
      </c>
      <c r="C521" s="420">
        <v>0</v>
      </c>
      <c r="D521" s="420">
        <v>0</v>
      </c>
      <c r="E521" s="420">
        <v>0</v>
      </c>
      <c r="F521" s="420">
        <v>0</v>
      </c>
      <c r="G521" s="420">
        <v>0</v>
      </c>
      <c r="H521" s="420">
        <v>0</v>
      </c>
      <c r="I521" s="420">
        <v>0</v>
      </c>
      <c r="J521" s="420">
        <v>2</v>
      </c>
      <c r="K521" s="420">
        <v>0</v>
      </c>
      <c r="L521" s="420">
        <v>1</v>
      </c>
      <c r="M521" s="420">
        <v>2</v>
      </c>
      <c r="N521" s="420">
        <v>2</v>
      </c>
      <c r="O521" s="420">
        <v>4</v>
      </c>
      <c r="P521" s="420">
        <v>5</v>
      </c>
      <c r="Q521" s="420">
        <v>6</v>
      </c>
      <c r="R521" s="420">
        <v>8</v>
      </c>
      <c r="S521" s="420">
        <v>9</v>
      </c>
      <c r="T521" s="420">
        <v>10</v>
      </c>
      <c r="U521" s="420">
        <v>12</v>
      </c>
      <c r="V521" s="420">
        <v>13</v>
      </c>
    </row>
    <row r="522" spans="1:22" ht="12.75" customHeight="1" thickTop="1" thickBot="1" x14ac:dyDescent="0.25">
      <c r="A522" s="17" t="s">
        <v>20</v>
      </c>
      <c r="B522" s="420">
        <v>0</v>
      </c>
      <c r="C522" s="420">
        <v>0</v>
      </c>
      <c r="D522" s="420">
        <v>0</v>
      </c>
      <c r="E522" s="420">
        <v>0</v>
      </c>
      <c r="F522" s="420">
        <v>0</v>
      </c>
      <c r="G522" s="420">
        <v>0</v>
      </c>
      <c r="H522" s="420">
        <v>0</v>
      </c>
      <c r="I522" s="420">
        <v>0</v>
      </c>
      <c r="J522" s="420">
        <v>0</v>
      </c>
      <c r="K522" s="420">
        <v>0</v>
      </c>
      <c r="L522" s="420">
        <v>0</v>
      </c>
      <c r="M522" s="420">
        <v>2</v>
      </c>
      <c r="N522" s="420">
        <v>3</v>
      </c>
      <c r="O522" s="420">
        <v>5</v>
      </c>
      <c r="P522" s="420">
        <v>7</v>
      </c>
      <c r="Q522" s="420">
        <v>7</v>
      </c>
      <c r="R522" s="420">
        <v>12</v>
      </c>
      <c r="S522" s="420">
        <v>17</v>
      </c>
      <c r="T522" s="420">
        <v>22</v>
      </c>
      <c r="U522" s="420">
        <v>31</v>
      </c>
      <c r="V522" s="420">
        <v>36</v>
      </c>
    </row>
    <row r="523" spans="1:22" ht="12.75" customHeight="1" thickTop="1" thickBot="1" x14ac:dyDescent="0.25">
      <c r="A523" s="17" t="s">
        <v>136</v>
      </c>
      <c r="B523" s="421"/>
      <c r="C523" s="421"/>
      <c r="D523" s="421"/>
      <c r="E523" s="421"/>
      <c r="F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  <c r="R523" s="421"/>
      <c r="S523" s="421"/>
      <c r="T523" s="421"/>
      <c r="U523" s="421"/>
      <c r="V523" s="421"/>
    </row>
    <row r="524" spans="1:22" ht="12.75" customHeight="1" thickTop="1" thickBot="1" x14ac:dyDescent="0.25">
      <c r="A524" s="17" t="s">
        <v>22</v>
      </c>
      <c r="B524" s="420">
        <v>57</v>
      </c>
      <c r="C524" s="420">
        <v>70</v>
      </c>
      <c r="D524" s="420">
        <v>85</v>
      </c>
      <c r="E524" s="420">
        <v>99</v>
      </c>
      <c r="F524" s="420">
        <v>110</v>
      </c>
      <c r="G524" s="420">
        <v>117</v>
      </c>
      <c r="H524" s="420">
        <v>123</v>
      </c>
      <c r="I524" s="420">
        <v>119</v>
      </c>
      <c r="J524" s="420">
        <v>117</v>
      </c>
      <c r="K524" s="420">
        <v>123</v>
      </c>
      <c r="L524" s="420">
        <v>125</v>
      </c>
      <c r="M524" s="420">
        <v>128</v>
      </c>
      <c r="N524" s="420">
        <v>133</v>
      </c>
      <c r="O524" s="420">
        <v>129</v>
      </c>
      <c r="P524" s="420">
        <v>126</v>
      </c>
      <c r="Q524" s="420">
        <v>122</v>
      </c>
      <c r="R524" s="420">
        <v>141</v>
      </c>
      <c r="S524" s="420">
        <v>173</v>
      </c>
      <c r="T524" s="420">
        <v>226</v>
      </c>
      <c r="U524" s="420">
        <v>268</v>
      </c>
      <c r="V524" s="420">
        <v>293</v>
      </c>
    </row>
    <row r="525" spans="1:22" ht="12.75" customHeight="1" thickTop="1" thickBot="1" x14ac:dyDescent="0.25">
      <c r="A525" s="17" t="s">
        <v>23</v>
      </c>
      <c r="B525" s="420">
        <v>0</v>
      </c>
      <c r="C525" s="420">
        <v>0</v>
      </c>
      <c r="D525" s="420">
        <v>0</v>
      </c>
      <c r="E525" s="420">
        <v>17</v>
      </c>
      <c r="F525" s="420">
        <v>17</v>
      </c>
      <c r="G525" s="420">
        <v>20</v>
      </c>
      <c r="H525" s="420">
        <v>24</v>
      </c>
      <c r="I525" s="420">
        <v>30</v>
      </c>
      <c r="J525" s="420">
        <v>30</v>
      </c>
      <c r="K525" s="420">
        <v>26</v>
      </c>
      <c r="L525" s="420">
        <v>30</v>
      </c>
      <c r="M525" s="420">
        <v>27</v>
      </c>
      <c r="N525" s="420">
        <v>22</v>
      </c>
      <c r="O525" s="420">
        <v>26</v>
      </c>
      <c r="P525" s="420">
        <v>29</v>
      </c>
      <c r="Q525" s="420">
        <v>113</v>
      </c>
      <c r="R525" s="420">
        <v>160</v>
      </c>
      <c r="S525" s="420">
        <v>154</v>
      </c>
      <c r="T525" s="420">
        <v>171</v>
      </c>
      <c r="U525" s="420">
        <v>160</v>
      </c>
      <c r="V525" s="420">
        <v>171</v>
      </c>
    </row>
    <row r="526" spans="1:22" ht="12.75" customHeight="1" thickTop="1" thickBot="1" x14ac:dyDescent="0.25">
      <c r="A526" s="17" t="s">
        <v>24</v>
      </c>
      <c r="B526" s="420">
        <v>9</v>
      </c>
      <c r="C526" s="420">
        <v>5</v>
      </c>
      <c r="D526" s="420">
        <v>5</v>
      </c>
      <c r="E526" s="420">
        <v>1</v>
      </c>
      <c r="F526" s="420">
        <v>6</v>
      </c>
      <c r="G526" s="420">
        <v>13</v>
      </c>
      <c r="H526" s="420">
        <v>17</v>
      </c>
      <c r="I526" s="420">
        <v>17</v>
      </c>
      <c r="J526" s="420">
        <v>21</v>
      </c>
      <c r="K526" s="420">
        <v>25</v>
      </c>
      <c r="L526" s="420">
        <v>29</v>
      </c>
      <c r="M526" s="420">
        <v>35</v>
      </c>
      <c r="N526" s="420">
        <v>32</v>
      </c>
      <c r="O526" s="420">
        <v>39</v>
      </c>
      <c r="P526" s="420">
        <v>46</v>
      </c>
      <c r="Q526" s="420">
        <v>54</v>
      </c>
      <c r="R526" s="420">
        <v>62</v>
      </c>
      <c r="S526" s="420">
        <v>65</v>
      </c>
      <c r="T526" s="420">
        <v>96</v>
      </c>
      <c r="U526" s="420">
        <v>98</v>
      </c>
      <c r="V526" s="420">
        <v>115</v>
      </c>
    </row>
    <row r="527" spans="1:22" ht="12.75" customHeight="1" thickTop="1" thickBot="1" x14ac:dyDescent="0.25">
      <c r="A527" s="17" t="s">
        <v>25</v>
      </c>
      <c r="B527" s="420">
        <v>0</v>
      </c>
      <c r="C527" s="420">
        <v>0</v>
      </c>
      <c r="D527" s="420">
        <v>0</v>
      </c>
      <c r="E527" s="420">
        <v>0</v>
      </c>
      <c r="F527" s="420">
        <v>1</v>
      </c>
      <c r="G527" s="420">
        <v>1</v>
      </c>
      <c r="H527" s="420">
        <v>1</v>
      </c>
      <c r="I527" s="420">
        <v>1</v>
      </c>
      <c r="J527" s="420">
        <v>0</v>
      </c>
      <c r="K527" s="420">
        <v>1</v>
      </c>
      <c r="L527" s="420">
        <v>1</v>
      </c>
      <c r="M527" s="420">
        <v>1</v>
      </c>
      <c r="N527" s="420">
        <v>1</v>
      </c>
      <c r="O527" s="420">
        <v>1</v>
      </c>
      <c r="P527" s="420">
        <v>4</v>
      </c>
      <c r="Q527" s="420">
        <v>10</v>
      </c>
      <c r="R527" s="420">
        <v>9</v>
      </c>
      <c r="S527" s="420">
        <v>16</v>
      </c>
      <c r="T527" s="420">
        <v>23</v>
      </c>
      <c r="U527" s="420">
        <v>24</v>
      </c>
      <c r="V527" s="420">
        <v>31</v>
      </c>
    </row>
    <row r="528" spans="1:22" ht="12.75" customHeight="1" thickTop="1" thickBot="1" x14ac:dyDescent="0.25">
      <c r="A528" s="17" t="s">
        <v>26</v>
      </c>
      <c r="B528" s="420">
        <v>0</v>
      </c>
      <c r="C528" s="420">
        <v>0</v>
      </c>
      <c r="D528" s="420">
        <v>0</v>
      </c>
      <c r="E528" s="420">
        <v>0</v>
      </c>
      <c r="F528" s="420">
        <v>0</v>
      </c>
      <c r="G528" s="420">
        <v>0</v>
      </c>
      <c r="H528" s="420">
        <v>0</v>
      </c>
      <c r="I528" s="420">
        <v>0</v>
      </c>
      <c r="J528" s="420">
        <v>0</v>
      </c>
      <c r="K528" s="420">
        <v>0</v>
      </c>
      <c r="L528" s="420">
        <v>0</v>
      </c>
      <c r="M528" s="420">
        <v>0</v>
      </c>
      <c r="N528" s="420">
        <v>1</v>
      </c>
      <c r="O528" s="420">
        <v>0</v>
      </c>
      <c r="P528" s="420">
        <v>0</v>
      </c>
      <c r="Q528" s="420">
        <v>0</v>
      </c>
      <c r="R528" s="420">
        <v>0</v>
      </c>
      <c r="S528" s="420">
        <v>1</v>
      </c>
      <c r="T528" s="420">
        <v>1</v>
      </c>
      <c r="U528" s="420">
        <v>1</v>
      </c>
      <c r="V528" s="420">
        <v>3</v>
      </c>
    </row>
    <row r="529" spans="1:26" ht="12.75" customHeight="1" thickTop="1" thickBot="1" x14ac:dyDescent="0.25">
      <c r="A529" s="17" t="s">
        <v>27</v>
      </c>
      <c r="B529" s="420">
        <v>0</v>
      </c>
      <c r="C529" s="420">
        <v>0</v>
      </c>
      <c r="D529" s="420">
        <v>0</v>
      </c>
      <c r="E529" s="420">
        <v>0</v>
      </c>
      <c r="F529" s="420">
        <v>0</v>
      </c>
      <c r="G529" s="420">
        <v>0</v>
      </c>
      <c r="H529" s="420">
        <v>0</v>
      </c>
      <c r="I529" s="420">
        <v>0</v>
      </c>
      <c r="J529" s="420">
        <v>0</v>
      </c>
      <c r="K529" s="420">
        <v>1</v>
      </c>
      <c r="L529" s="420">
        <v>4</v>
      </c>
      <c r="M529" s="420">
        <v>4</v>
      </c>
      <c r="N529" s="420">
        <v>5</v>
      </c>
      <c r="O529" s="420">
        <v>6</v>
      </c>
      <c r="P529" s="420">
        <v>7</v>
      </c>
      <c r="Q529" s="420">
        <v>7</v>
      </c>
      <c r="R529" s="420">
        <v>8</v>
      </c>
      <c r="S529" s="420">
        <v>12</v>
      </c>
      <c r="T529" s="420">
        <v>14</v>
      </c>
      <c r="U529" s="420">
        <v>22</v>
      </c>
      <c r="V529" s="420">
        <v>30</v>
      </c>
    </row>
    <row r="530" spans="1:26" ht="12.75" customHeight="1" thickTop="1" thickBot="1" x14ac:dyDescent="0.25">
      <c r="A530" s="17" t="s">
        <v>28</v>
      </c>
      <c r="B530" s="420">
        <v>0</v>
      </c>
      <c r="C530" s="420">
        <v>0</v>
      </c>
      <c r="D530" s="420">
        <v>0</v>
      </c>
      <c r="E530" s="420">
        <v>0</v>
      </c>
      <c r="F530" s="420">
        <v>0</v>
      </c>
      <c r="G530" s="420">
        <v>0</v>
      </c>
      <c r="H530" s="420">
        <v>0</v>
      </c>
      <c r="I530" s="420">
        <v>0</v>
      </c>
      <c r="J530" s="420">
        <v>0</v>
      </c>
      <c r="K530" s="420">
        <v>0</v>
      </c>
      <c r="L530" s="420">
        <v>0</v>
      </c>
      <c r="M530" s="420">
        <v>5</v>
      </c>
      <c r="N530" s="420">
        <v>3</v>
      </c>
      <c r="O530" s="420">
        <v>4</v>
      </c>
      <c r="P530" s="420">
        <v>6</v>
      </c>
      <c r="Q530" s="420">
        <v>5</v>
      </c>
      <c r="R530" s="420">
        <v>8</v>
      </c>
      <c r="S530" s="420">
        <v>7</v>
      </c>
      <c r="T530" s="420">
        <v>10</v>
      </c>
      <c r="U530" s="420">
        <v>16</v>
      </c>
      <c r="V530" s="420">
        <v>14</v>
      </c>
    </row>
    <row r="531" spans="1:26" ht="12.75" customHeight="1" thickTop="1" thickBot="1" x14ac:dyDescent="0.25">
      <c r="A531" s="17" t="s">
        <v>29</v>
      </c>
      <c r="B531" s="420">
        <v>0</v>
      </c>
      <c r="C531" s="420">
        <v>0</v>
      </c>
      <c r="D531" s="420">
        <v>0</v>
      </c>
      <c r="E531" s="420">
        <v>0</v>
      </c>
      <c r="F531" s="420">
        <v>0</v>
      </c>
      <c r="G531" s="420">
        <v>0</v>
      </c>
      <c r="H531" s="420">
        <v>16</v>
      </c>
      <c r="I531" s="420">
        <v>12</v>
      </c>
      <c r="J531" s="420">
        <v>12</v>
      </c>
      <c r="K531" s="420">
        <v>18</v>
      </c>
      <c r="L531" s="420">
        <v>20</v>
      </c>
      <c r="M531" s="420">
        <v>18</v>
      </c>
      <c r="N531" s="420">
        <v>21</v>
      </c>
      <c r="O531" s="420">
        <v>23</v>
      </c>
      <c r="P531" s="420">
        <v>26</v>
      </c>
      <c r="Q531" s="420">
        <v>42</v>
      </c>
      <c r="R531" s="420">
        <v>36</v>
      </c>
      <c r="S531" s="420">
        <v>42</v>
      </c>
      <c r="T531" s="420">
        <v>45</v>
      </c>
      <c r="U531" s="420">
        <v>41</v>
      </c>
      <c r="V531" s="420">
        <v>40</v>
      </c>
    </row>
    <row r="532" spans="1:26" ht="12.75" customHeight="1" thickTop="1" thickBot="1" x14ac:dyDescent="0.25">
      <c r="A532" s="17" t="s">
        <v>30</v>
      </c>
      <c r="B532" s="420">
        <v>0</v>
      </c>
      <c r="C532" s="420">
        <v>0</v>
      </c>
      <c r="D532" s="420">
        <v>12</v>
      </c>
      <c r="E532" s="420">
        <v>21</v>
      </c>
      <c r="F532" s="420">
        <v>21</v>
      </c>
      <c r="G532" s="420">
        <v>25</v>
      </c>
      <c r="H532" s="420">
        <v>39</v>
      </c>
      <c r="I532" s="420">
        <v>44</v>
      </c>
      <c r="J532" s="420">
        <v>24</v>
      </c>
      <c r="K532" s="420">
        <v>29</v>
      </c>
      <c r="L532" s="420">
        <v>32</v>
      </c>
      <c r="M532" s="420">
        <v>34</v>
      </c>
      <c r="N532" s="420">
        <v>31</v>
      </c>
      <c r="O532" s="420">
        <v>36</v>
      </c>
      <c r="P532" s="420">
        <v>35</v>
      </c>
      <c r="Q532" s="420">
        <v>30</v>
      </c>
      <c r="R532" s="420">
        <v>32</v>
      </c>
      <c r="S532" s="420">
        <v>48</v>
      </c>
      <c r="T532" s="420">
        <v>102</v>
      </c>
      <c r="U532" s="420">
        <v>109</v>
      </c>
      <c r="V532" s="420">
        <v>111</v>
      </c>
    </row>
    <row r="533" spans="1:26" ht="12.75" customHeight="1" thickTop="1" thickBot="1" x14ac:dyDescent="0.25">
      <c r="A533" s="17" t="s">
        <v>31</v>
      </c>
      <c r="B533" s="420">
        <v>196</v>
      </c>
      <c r="C533" s="420">
        <v>229</v>
      </c>
      <c r="D533" s="420">
        <v>275</v>
      </c>
      <c r="E533" s="420">
        <v>287</v>
      </c>
      <c r="F533" s="420">
        <v>323</v>
      </c>
      <c r="G533" s="420">
        <v>354</v>
      </c>
      <c r="H533" s="420">
        <v>398</v>
      </c>
      <c r="I533" s="420">
        <v>457</v>
      </c>
      <c r="J533" s="420">
        <v>525</v>
      </c>
      <c r="K533" s="420">
        <v>685</v>
      </c>
      <c r="L533" s="420">
        <v>810</v>
      </c>
      <c r="M533" s="420">
        <v>904</v>
      </c>
      <c r="N533" s="420">
        <v>960</v>
      </c>
      <c r="O533" s="420">
        <v>1128</v>
      </c>
      <c r="P533" s="420">
        <v>1353</v>
      </c>
      <c r="Q533" s="420">
        <v>1464</v>
      </c>
      <c r="R533" s="420">
        <v>1490</v>
      </c>
      <c r="S533" s="420">
        <v>1571</v>
      </c>
      <c r="T533" s="420">
        <v>1619</v>
      </c>
      <c r="U533" s="420">
        <v>1697</v>
      </c>
      <c r="V533" s="420">
        <v>1772</v>
      </c>
    </row>
    <row r="534" spans="1:26" ht="12.75" customHeight="1" thickTop="1" thickBot="1" x14ac:dyDescent="0.25">
      <c r="A534" s="17" t="s">
        <v>32</v>
      </c>
      <c r="B534" s="422">
        <v>0</v>
      </c>
      <c r="C534" s="422">
        <v>0</v>
      </c>
      <c r="D534" s="422">
        <v>0</v>
      </c>
      <c r="E534" s="422">
        <v>0</v>
      </c>
      <c r="F534" s="422">
        <v>0</v>
      </c>
      <c r="G534" s="422">
        <v>0</v>
      </c>
      <c r="H534" s="422">
        <v>0</v>
      </c>
      <c r="I534" s="422">
        <v>0</v>
      </c>
      <c r="J534" s="422">
        <v>0</v>
      </c>
      <c r="K534" s="422">
        <v>0</v>
      </c>
      <c r="L534" s="422">
        <v>5</v>
      </c>
      <c r="M534" s="422">
        <v>5</v>
      </c>
      <c r="N534" s="422">
        <v>6</v>
      </c>
      <c r="O534" s="422">
        <v>7</v>
      </c>
      <c r="P534" s="422">
        <v>7</v>
      </c>
      <c r="Q534" s="422">
        <v>7</v>
      </c>
      <c r="R534" s="422">
        <v>8</v>
      </c>
      <c r="S534" s="422">
        <v>15</v>
      </c>
      <c r="T534" s="422">
        <v>26</v>
      </c>
      <c r="U534" s="422">
        <v>47</v>
      </c>
      <c r="V534" s="422">
        <v>68</v>
      </c>
    </row>
    <row r="535" spans="1:26" ht="12.75" customHeight="1" thickTop="1" thickBot="1" x14ac:dyDescent="0.25">
      <c r="A535" s="17" t="s">
        <v>33</v>
      </c>
      <c r="B535" s="183">
        <v>0</v>
      </c>
      <c r="C535" s="183">
        <v>0</v>
      </c>
      <c r="D535" s="183">
        <v>0</v>
      </c>
      <c r="E535" s="183">
        <v>0</v>
      </c>
      <c r="F535" s="183">
        <v>0</v>
      </c>
      <c r="G535" s="183">
        <v>0</v>
      </c>
      <c r="H535" s="183">
        <v>0</v>
      </c>
      <c r="I535" s="183">
        <v>0</v>
      </c>
      <c r="J535" s="183">
        <v>0</v>
      </c>
      <c r="K535" s="183">
        <v>0</v>
      </c>
      <c r="L535" s="183">
        <v>0</v>
      </c>
      <c r="M535" s="183">
        <v>0</v>
      </c>
      <c r="N535" s="183">
        <v>0</v>
      </c>
      <c r="O535" s="183">
        <v>0</v>
      </c>
      <c r="P535" s="183">
        <v>1</v>
      </c>
      <c r="Q535" s="183">
        <v>1</v>
      </c>
      <c r="R535" s="183">
        <v>0</v>
      </c>
      <c r="S535" s="194"/>
      <c r="T535" s="195"/>
      <c r="U535" s="196"/>
      <c r="V535" s="196"/>
    </row>
    <row r="536" spans="1:26" ht="12.75" customHeight="1" thickTop="1" thickBot="1" x14ac:dyDescent="0.25">
      <c r="A536" s="17" t="s">
        <v>34</v>
      </c>
      <c r="B536" s="423">
        <v>0</v>
      </c>
      <c r="C536" s="423">
        <v>5</v>
      </c>
      <c r="D536" s="423">
        <v>7</v>
      </c>
      <c r="E536" s="423">
        <v>11</v>
      </c>
      <c r="F536" s="423">
        <v>13</v>
      </c>
      <c r="G536" s="423">
        <v>16</v>
      </c>
      <c r="H536" s="423">
        <v>16</v>
      </c>
      <c r="I536" s="423">
        <v>25</v>
      </c>
      <c r="J536" s="423">
        <v>25</v>
      </c>
      <c r="K536" s="423">
        <v>26</v>
      </c>
      <c r="L536" s="423">
        <v>26</v>
      </c>
      <c r="M536" s="423">
        <v>23</v>
      </c>
      <c r="N536" s="423">
        <v>26</v>
      </c>
      <c r="O536" s="423">
        <v>26</v>
      </c>
      <c r="P536" s="423">
        <v>24</v>
      </c>
      <c r="Q536" s="423">
        <v>25</v>
      </c>
      <c r="R536" s="423">
        <v>26</v>
      </c>
      <c r="S536" s="423">
        <v>25</v>
      </c>
      <c r="T536" s="423">
        <v>27</v>
      </c>
      <c r="U536" s="423">
        <v>25</v>
      </c>
      <c r="V536" s="423">
        <v>23</v>
      </c>
    </row>
    <row r="537" spans="1:26" ht="12.75" customHeight="1" thickTop="1" x14ac:dyDescent="0.2">
      <c r="A537" s="17" t="s">
        <v>82</v>
      </c>
      <c r="B537" s="423">
        <v>38</v>
      </c>
      <c r="C537" s="423">
        <v>40</v>
      </c>
      <c r="D537" s="423">
        <v>43</v>
      </c>
      <c r="E537" s="423">
        <v>48</v>
      </c>
      <c r="F537" s="423">
        <v>52</v>
      </c>
      <c r="G537" s="423">
        <v>52</v>
      </c>
      <c r="H537" s="423">
        <v>53</v>
      </c>
      <c r="I537" s="423">
        <v>54</v>
      </c>
      <c r="J537" s="423">
        <v>56</v>
      </c>
      <c r="K537" s="423">
        <v>58</v>
      </c>
      <c r="L537" s="423">
        <v>59</v>
      </c>
      <c r="M537" s="423">
        <v>60</v>
      </c>
      <c r="N537" s="423">
        <v>56</v>
      </c>
      <c r="O537" s="423">
        <v>58</v>
      </c>
      <c r="P537" s="423">
        <v>56</v>
      </c>
      <c r="Q537" s="423">
        <v>56</v>
      </c>
      <c r="R537" s="423">
        <v>58</v>
      </c>
      <c r="S537" s="423">
        <v>61</v>
      </c>
      <c r="T537" s="423">
        <v>65</v>
      </c>
      <c r="U537" s="423">
        <v>68</v>
      </c>
      <c r="V537" s="423">
        <v>75</v>
      </c>
    </row>
    <row r="538" spans="1:26" ht="12.75" customHeight="1" x14ac:dyDescent="0.2">
      <c r="A538" s="18" t="s">
        <v>35</v>
      </c>
      <c r="B538" s="180">
        <f>SUM(B507:B537)</f>
        <v>701</v>
      </c>
      <c r="C538" s="180">
        <f t="shared" ref="C538:R538" si="49">SUM(C507:C537)</f>
        <v>761</v>
      </c>
      <c r="D538" s="180">
        <f t="shared" si="49"/>
        <v>890</v>
      </c>
      <c r="E538" s="180">
        <f t="shared" si="49"/>
        <v>1003</v>
      </c>
      <c r="F538" s="180">
        <f t="shared" si="49"/>
        <v>1081</v>
      </c>
      <c r="G538" s="180">
        <f t="shared" si="49"/>
        <v>1204</v>
      </c>
      <c r="H538" s="180">
        <f t="shared" si="49"/>
        <v>1349</v>
      </c>
      <c r="I538" s="180">
        <f t="shared" si="49"/>
        <v>1564</v>
      </c>
      <c r="J538" s="180">
        <f t="shared" si="49"/>
        <v>1677</v>
      </c>
      <c r="K538" s="180">
        <f t="shared" si="49"/>
        <v>1863</v>
      </c>
      <c r="L538" s="180">
        <f t="shared" si="49"/>
        <v>2345</v>
      </c>
      <c r="M538" s="180">
        <f t="shared" si="49"/>
        <v>2832</v>
      </c>
      <c r="N538" s="180">
        <f t="shared" si="49"/>
        <v>3473</v>
      </c>
      <c r="O538" s="180">
        <f t="shared" si="49"/>
        <v>3468</v>
      </c>
      <c r="P538" s="180">
        <f t="shared" si="49"/>
        <v>3940</v>
      </c>
      <c r="Q538" s="180">
        <f t="shared" si="49"/>
        <v>4558</v>
      </c>
      <c r="R538" s="180">
        <f t="shared" si="49"/>
        <v>4860</v>
      </c>
      <c r="S538" s="181">
        <f>R538*S539/R539</f>
        <v>7128</v>
      </c>
      <c r="T538" s="181">
        <f>S538*T539/S539</f>
        <v>7432</v>
      </c>
      <c r="U538" s="181">
        <f>T538*U539/T539</f>
        <v>8316</v>
      </c>
      <c r="V538" s="181">
        <f>U538*V539/U539</f>
        <v>11128</v>
      </c>
      <c r="Z538" s="25"/>
    </row>
    <row r="539" spans="1:26" s="74" customFormat="1" ht="12.75" customHeight="1" x14ac:dyDescent="0.2">
      <c r="A539" s="72" t="s">
        <v>97</v>
      </c>
      <c r="B539" s="73">
        <f t="shared" ref="B539:S539" si="50">SUM(B507:B537)-B535</f>
        <v>701</v>
      </c>
      <c r="C539" s="73">
        <f t="shared" si="50"/>
        <v>761</v>
      </c>
      <c r="D539" s="73">
        <f t="shared" si="50"/>
        <v>890</v>
      </c>
      <c r="E539" s="73">
        <f t="shared" si="50"/>
        <v>1003</v>
      </c>
      <c r="F539" s="73">
        <f t="shared" si="50"/>
        <v>1081</v>
      </c>
      <c r="G539" s="73">
        <f t="shared" si="50"/>
        <v>1204</v>
      </c>
      <c r="H539" s="73">
        <f t="shared" si="50"/>
        <v>1349</v>
      </c>
      <c r="I539" s="73">
        <f t="shared" si="50"/>
        <v>1564</v>
      </c>
      <c r="J539" s="73">
        <f t="shared" si="50"/>
        <v>1677</v>
      </c>
      <c r="K539" s="73">
        <f t="shared" si="50"/>
        <v>1863</v>
      </c>
      <c r="L539" s="73">
        <f t="shared" si="50"/>
        <v>2345</v>
      </c>
      <c r="M539" s="73">
        <f t="shared" si="50"/>
        <v>2832</v>
      </c>
      <c r="N539" s="73">
        <f t="shared" si="50"/>
        <v>3473</v>
      </c>
      <c r="O539" s="73">
        <f t="shared" si="50"/>
        <v>3468</v>
      </c>
      <c r="P539" s="73">
        <f t="shared" si="50"/>
        <v>3939</v>
      </c>
      <c r="Q539" s="73">
        <f t="shared" si="50"/>
        <v>4557</v>
      </c>
      <c r="R539" s="73">
        <f t="shared" si="50"/>
        <v>4860</v>
      </c>
      <c r="S539" s="73">
        <f t="shared" si="50"/>
        <v>7128</v>
      </c>
      <c r="T539" s="73">
        <f>SUM(T507:T537)-T535</f>
        <v>7432</v>
      </c>
      <c r="U539" s="73">
        <f>SUM(U507:U537)-U535</f>
        <v>8316</v>
      </c>
      <c r="V539" s="73">
        <f>SUM(V507:V537)-V535</f>
        <v>11128</v>
      </c>
      <c r="Z539" s="75"/>
    </row>
    <row r="540" spans="1:26" x14ac:dyDescent="0.2">
      <c r="A540" s="19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</row>
    <row r="541" spans="1:26" x14ac:dyDescent="0.2">
      <c r="A541" s="506"/>
      <c r="B541" s="507"/>
      <c r="C541" s="507"/>
      <c r="D541" s="507"/>
      <c r="E541" s="507"/>
      <c r="F541" s="507"/>
      <c r="G541" s="507"/>
      <c r="H541" s="507"/>
      <c r="I541" s="507"/>
      <c r="J541" s="507"/>
      <c r="K541" s="507"/>
      <c r="L541" s="507"/>
      <c r="M541" s="507"/>
      <c r="N541" s="507"/>
      <c r="O541" s="507"/>
      <c r="P541" s="507"/>
      <c r="Q541" s="507"/>
      <c r="R541" s="507"/>
    </row>
    <row r="542" spans="1:26" x14ac:dyDescent="0.2">
      <c r="A542" s="4"/>
      <c r="B542" s="10" t="s">
        <v>46</v>
      </c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</row>
    <row r="543" spans="1:26" x14ac:dyDescent="0.2">
      <c r="A543" s="4"/>
      <c r="B543" s="10" t="s">
        <v>0</v>
      </c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</row>
    <row r="544" spans="1:26" x14ac:dyDescent="0.2">
      <c r="A544" s="4"/>
      <c r="B544" s="10" t="s">
        <v>1</v>
      </c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</row>
    <row r="545" spans="1:22" x14ac:dyDescent="0.2">
      <c r="A545" s="504"/>
      <c r="B545" s="505"/>
      <c r="C545" s="505"/>
      <c r="D545" s="505"/>
      <c r="E545" s="505"/>
      <c r="F545" s="505"/>
      <c r="G545" s="505"/>
      <c r="H545" s="505"/>
      <c r="I545" s="505"/>
      <c r="J545" s="505"/>
      <c r="K545" s="505"/>
      <c r="L545" s="505"/>
      <c r="M545" s="505"/>
      <c r="N545" s="505"/>
      <c r="O545" s="505"/>
      <c r="P545" s="505"/>
      <c r="Q545" s="505"/>
      <c r="R545" s="505"/>
    </row>
    <row r="546" spans="1:22" ht="12" customHeight="1" x14ac:dyDescent="0.2">
      <c r="A546" s="13" t="s">
        <v>3</v>
      </c>
      <c r="B546" s="190" t="s">
        <v>56</v>
      </c>
      <c r="C546" s="190" t="s">
        <v>57</v>
      </c>
      <c r="D546" s="190" t="s">
        <v>58</v>
      </c>
      <c r="E546" s="190" t="s">
        <v>59</v>
      </c>
      <c r="F546" s="190" t="s">
        <v>60</v>
      </c>
      <c r="G546" s="190" t="s">
        <v>61</v>
      </c>
      <c r="H546" s="190" t="s">
        <v>62</v>
      </c>
      <c r="I546" s="190" t="s">
        <v>63</v>
      </c>
      <c r="J546" s="190" t="s">
        <v>64</v>
      </c>
      <c r="K546" s="190" t="s">
        <v>65</v>
      </c>
      <c r="L546" s="190" t="s">
        <v>66</v>
      </c>
      <c r="M546" s="190" t="s">
        <v>67</v>
      </c>
      <c r="N546" s="190" t="s">
        <v>68</v>
      </c>
      <c r="O546" s="190" t="s">
        <v>69</v>
      </c>
      <c r="P546" s="190" t="s">
        <v>70</v>
      </c>
      <c r="Q546" s="190" t="s">
        <v>71</v>
      </c>
      <c r="R546" s="190" t="s">
        <v>87</v>
      </c>
      <c r="S546" s="190" t="s">
        <v>95</v>
      </c>
      <c r="T546" s="190" t="s">
        <v>96</v>
      </c>
      <c r="U546" s="190" t="s">
        <v>197</v>
      </c>
      <c r="V546" s="190" t="s">
        <v>271</v>
      </c>
    </row>
    <row r="547" spans="1:22" ht="12" customHeight="1" x14ac:dyDescent="0.2">
      <c r="A547" s="15" t="s">
        <v>4</v>
      </c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22" ht="12" customHeight="1" x14ac:dyDescent="0.2">
      <c r="A548" s="82" t="s">
        <v>88</v>
      </c>
      <c r="B548" s="191">
        <f t="shared" ref="B548:B576" si="51">B588+B626</f>
        <v>4101</v>
      </c>
      <c r="C548" s="191">
        <f t="shared" ref="C548:T562" si="52">C588+C626</f>
        <v>4268</v>
      </c>
      <c r="D548" s="191">
        <f t="shared" si="52"/>
        <v>4369</v>
      </c>
      <c r="E548" s="191">
        <f t="shared" si="52"/>
        <v>4569</v>
      </c>
      <c r="F548" s="191">
        <f t="shared" si="52"/>
        <v>4697</v>
      </c>
      <c r="G548" s="191">
        <f t="shared" si="52"/>
        <v>5260</v>
      </c>
      <c r="H548" s="191">
        <f t="shared" si="52"/>
        <v>5714</v>
      </c>
      <c r="I548" s="191">
        <f t="shared" si="52"/>
        <v>6071</v>
      </c>
      <c r="J548" s="191">
        <f t="shared" si="52"/>
        <v>6443</v>
      </c>
      <c r="K548" s="191">
        <f t="shared" si="52"/>
        <v>7120</v>
      </c>
      <c r="L548" s="191">
        <f t="shared" si="52"/>
        <v>7476</v>
      </c>
      <c r="M548" s="191">
        <f t="shared" si="52"/>
        <v>7973</v>
      </c>
      <c r="N548" s="191">
        <f t="shared" si="52"/>
        <v>8148</v>
      </c>
      <c r="O548" s="191">
        <f t="shared" si="52"/>
        <v>8794</v>
      </c>
      <c r="P548" s="191">
        <f t="shared" si="52"/>
        <v>9414</v>
      </c>
      <c r="Q548" s="191">
        <f t="shared" si="52"/>
        <v>10367</v>
      </c>
      <c r="R548" s="191">
        <f t="shared" si="52"/>
        <v>10881</v>
      </c>
      <c r="S548" s="191">
        <f t="shared" si="52"/>
        <v>14369</v>
      </c>
      <c r="T548" s="191">
        <f t="shared" si="52"/>
        <v>14882</v>
      </c>
      <c r="U548" s="191">
        <f t="shared" ref="U548:V562" si="53">U588+U626</f>
        <v>14594</v>
      </c>
      <c r="V548" s="191">
        <f t="shared" si="53"/>
        <v>15480</v>
      </c>
    </row>
    <row r="549" spans="1:22" ht="12" customHeight="1" x14ac:dyDescent="0.2">
      <c r="A549" s="88" t="s">
        <v>5</v>
      </c>
      <c r="B549" s="191">
        <f t="shared" si="51"/>
        <v>281</v>
      </c>
      <c r="C549" s="191">
        <f t="shared" ref="C549:Q549" si="54">C589+C627</f>
        <v>289</v>
      </c>
      <c r="D549" s="191">
        <f t="shared" si="54"/>
        <v>297</v>
      </c>
      <c r="E549" s="191">
        <f t="shared" si="54"/>
        <v>310</v>
      </c>
      <c r="F549" s="191">
        <f t="shared" si="54"/>
        <v>298</v>
      </c>
      <c r="G549" s="191">
        <f t="shared" si="54"/>
        <v>323</v>
      </c>
      <c r="H549" s="191">
        <f t="shared" si="54"/>
        <v>325</v>
      </c>
      <c r="I549" s="191">
        <f t="shared" si="54"/>
        <v>342</v>
      </c>
      <c r="J549" s="191">
        <f t="shared" si="54"/>
        <v>313</v>
      </c>
      <c r="K549" s="191">
        <f t="shared" si="54"/>
        <v>305</v>
      </c>
      <c r="L549" s="191">
        <f t="shared" si="54"/>
        <v>323</v>
      </c>
      <c r="M549" s="191">
        <f t="shared" si="54"/>
        <v>355</v>
      </c>
      <c r="N549" s="191">
        <f t="shared" si="54"/>
        <v>328</v>
      </c>
      <c r="O549" s="191">
        <f t="shared" si="54"/>
        <v>467</v>
      </c>
      <c r="P549" s="191">
        <f t="shared" si="54"/>
        <v>454</v>
      </c>
      <c r="Q549" s="191">
        <f t="shared" si="54"/>
        <v>489</v>
      </c>
      <c r="R549" s="191">
        <f t="shared" si="52"/>
        <v>588</v>
      </c>
      <c r="S549" s="191">
        <f t="shared" si="52"/>
        <v>369</v>
      </c>
      <c r="T549" s="191">
        <f t="shared" si="52"/>
        <v>561</v>
      </c>
      <c r="U549" s="191">
        <f t="shared" si="53"/>
        <v>626</v>
      </c>
      <c r="V549" s="191">
        <f t="shared" ref="V549" si="55">V589+V627</f>
        <v>737</v>
      </c>
    </row>
    <row r="550" spans="1:22" ht="12" customHeight="1" x14ac:dyDescent="0.2">
      <c r="A550" s="88" t="s">
        <v>6</v>
      </c>
      <c r="B550" s="191">
        <f t="shared" si="51"/>
        <v>0</v>
      </c>
      <c r="C550" s="191">
        <f t="shared" si="52"/>
        <v>0</v>
      </c>
      <c r="D550" s="191">
        <f t="shared" si="52"/>
        <v>0</v>
      </c>
      <c r="E550" s="191">
        <f t="shared" si="52"/>
        <v>0</v>
      </c>
      <c r="F550" s="191">
        <f t="shared" si="52"/>
        <v>0</v>
      </c>
      <c r="G550" s="191">
        <f t="shared" si="52"/>
        <v>0</v>
      </c>
      <c r="H550" s="191">
        <f t="shared" si="52"/>
        <v>0</v>
      </c>
      <c r="I550" s="191">
        <f t="shared" si="52"/>
        <v>0</v>
      </c>
      <c r="J550" s="191">
        <f t="shared" si="52"/>
        <v>0</v>
      </c>
      <c r="K550" s="191">
        <f t="shared" si="52"/>
        <v>0</v>
      </c>
      <c r="L550" s="191">
        <f t="shared" si="52"/>
        <v>0</v>
      </c>
      <c r="M550" s="191">
        <f t="shared" si="52"/>
        <v>0</v>
      </c>
      <c r="N550" s="191">
        <f t="shared" si="52"/>
        <v>0</v>
      </c>
      <c r="O550" s="191">
        <f t="shared" si="52"/>
        <v>0</v>
      </c>
      <c r="P550" s="191">
        <f t="shared" si="52"/>
        <v>0</v>
      </c>
      <c r="Q550" s="191">
        <f t="shared" si="52"/>
        <v>0</v>
      </c>
      <c r="R550" s="191">
        <f t="shared" si="52"/>
        <v>0</v>
      </c>
      <c r="S550" s="191">
        <f t="shared" si="52"/>
        <v>0</v>
      </c>
      <c r="T550" s="191">
        <f t="shared" si="52"/>
        <v>0</v>
      </c>
      <c r="U550" s="191">
        <f t="shared" si="53"/>
        <v>0</v>
      </c>
      <c r="V550" s="191">
        <f t="shared" ref="V550" si="56">V590+V628</f>
        <v>0</v>
      </c>
    </row>
    <row r="551" spans="1:22" ht="12" customHeight="1" x14ac:dyDescent="0.2">
      <c r="A551" s="88" t="s">
        <v>7</v>
      </c>
      <c r="B551" s="191">
        <f t="shared" si="51"/>
        <v>0</v>
      </c>
      <c r="C551" s="191">
        <f t="shared" si="52"/>
        <v>0</v>
      </c>
      <c r="D551" s="191">
        <f t="shared" si="52"/>
        <v>0</v>
      </c>
      <c r="E551" s="191">
        <f t="shared" si="52"/>
        <v>0</v>
      </c>
      <c r="F551" s="191">
        <f t="shared" si="52"/>
        <v>0</v>
      </c>
      <c r="G551" s="191">
        <f t="shared" si="52"/>
        <v>0</v>
      </c>
      <c r="H551" s="191">
        <f t="shared" si="52"/>
        <v>0</v>
      </c>
      <c r="I551" s="191">
        <f t="shared" si="52"/>
        <v>0</v>
      </c>
      <c r="J551" s="191">
        <f t="shared" si="52"/>
        <v>0</v>
      </c>
      <c r="K551" s="191">
        <f t="shared" si="52"/>
        <v>74</v>
      </c>
      <c r="L551" s="191">
        <f t="shared" si="52"/>
        <v>88</v>
      </c>
      <c r="M551" s="191">
        <f t="shared" si="52"/>
        <v>106</v>
      </c>
      <c r="N551" s="191">
        <f t="shared" si="52"/>
        <v>108</v>
      </c>
      <c r="O551" s="191">
        <f t="shared" si="52"/>
        <v>100</v>
      </c>
      <c r="P551" s="191">
        <f t="shared" si="52"/>
        <v>105</v>
      </c>
      <c r="Q551" s="191">
        <f t="shared" si="52"/>
        <v>97</v>
      </c>
      <c r="R551" s="191">
        <f t="shared" si="52"/>
        <v>95</v>
      </c>
      <c r="S551" s="191">
        <f t="shared" si="52"/>
        <v>95</v>
      </c>
      <c r="T551" s="191">
        <f t="shared" si="52"/>
        <v>100</v>
      </c>
      <c r="U551" s="191">
        <f t="shared" si="53"/>
        <v>90</v>
      </c>
      <c r="V551" s="191">
        <f t="shared" ref="V551" si="57">V591+V629</f>
        <v>105</v>
      </c>
    </row>
    <row r="552" spans="1:22" ht="12" customHeight="1" x14ac:dyDescent="0.2">
      <c r="A552" s="88" t="s">
        <v>8</v>
      </c>
      <c r="B552" s="191">
        <f t="shared" si="51"/>
        <v>370</v>
      </c>
      <c r="C552" s="191">
        <f t="shared" si="52"/>
        <v>400</v>
      </c>
      <c r="D552" s="191">
        <f t="shared" si="52"/>
        <v>425</v>
      </c>
      <c r="E552" s="191">
        <f t="shared" si="52"/>
        <v>464</v>
      </c>
      <c r="F552" s="191">
        <f t="shared" si="52"/>
        <v>485</v>
      </c>
      <c r="G552" s="191">
        <f t="shared" si="52"/>
        <v>547</v>
      </c>
      <c r="H552" s="191">
        <f t="shared" si="52"/>
        <v>596</v>
      </c>
      <c r="I552" s="191">
        <f t="shared" si="52"/>
        <v>639</v>
      </c>
      <c r="J552" s="191">
        <f t="shared" si="52"/>
        <v>635</v>
      </c>
      <c r="K552" s="191">
        <f t="shared" si="52"/>
        <v>696</v>
      </c>
      <c r="L552" s="191">
        <f t="shared" si="52"/>
        <v>726</v>
      </c>
      <c r="M552" s="191">
        <f t="shared" si="52"/>
        <v>770</v>
      </c>
      <c r="N552" s="191">
        <f t="shared" si="52"/>
        <v>809</v>
      </c>
      <c r="O552" s="191">
        <f t="shared" si="52"/>
        <v>874</v>
      </c>
      <c r="P552" s="191">
        <f t="shared" si="52"/>
        <v>890</v>
      </c>
      <c r="Q552" s="191">
        <f t="shared" si="52"/>
        <v>903</v>
      </c>
      <c r="R552" s="191">
        <f t="shared" si="52"/>
        <v>918</v>
      </c>
      <c r="S552" s="191">
        <f t="shared" si="52"/>
        <v>949</v>
      </c>
      <c r="T552" s="191">
        <f t="shared" si="52"/>
        <v>991</v>
      </c>
      <c r="U552" s="191">
        <f t="shared" si="53"/>
        <v>939</v>
      </c>
      <c r="V552" s="191">
        <f t="shared" ref="V552" si="58">V592+V630</f>
        <v>908</v>
      </c>
    </row>
    <row r="553" spans="1:22" ht="12" customHeight="1" x14ac:dyDescent="0.2">
      <c r="A553" s="88" t="s">
        <v>9</v>
      </c>
      <c r="B553" s="191">
        <f t="shared" si="51"/>
        <v>1071</v>
      </c>
      <c r="C553" s="191">
        <f t="shared" si="52"/>
        <v>1044</v>
      </c>
      <c r="D553" s="191">
        <f t="shared" si="52"/>
        <v>1057</v>
      </c>
      <c r="E553" s="191">
        <f t="shared" si="52"/>
        <v>1073</v>
      </c>
      <c r="F553" s="191">
        <f t="shared" si="52"/>
        <v>1095</v>
      </c>
      <c r="G553" s="191">
        <f t="shared" si="52"/>
        <v>1124</v>
      </c>
      <c r="H553" s="191">
        <f t="shared" si="52"/>
        <v>1211</v>
      </c>
      <c r="I553" s="191">
        <f t="shared" si="52"/>
        <v>1226</v>
      </c>
      <c r="J553" s="191">
        <f t="shared" si="52"/>
        <v>1339</v>
      </c>
      <c r="K553" s="191">
        <f t="shared" si="52"/>
        <v>1444</v>
      </c>
      <c r="L553" s="191">
        <f t="shared" si="52"/>
        <v>1362</v>
      </c>
      <c r="M553" s="191">
        <f t="shared" si="52"/>
        <v>1433</v>
      </c>
      <c r="N553" s="191">
        <f t="shared" si="52"/>
        <v>1463</v>
      </c>
      <c r="O553" s="191">
        <f t="shared" si="52"/>
        <v>1258</v>
      </c>
      <c r="P553" s="191">
        <f t="shared" si="52"/>
        <v>1248</v>
      </c>
      <c r="Q553" s="191">
        <f t="shared" si="52"/>
        <v>1662</v>
      </c>
      <c r="R553" s="191">
        <f t="shared" si="52"/>
        <v>1838</v>
      </c>
      <c r="S553" s="191">
        <f t="shared" si="52"/>
        <v>4934</v>
      </c>
      <c r="T553" s="191">
        <f t="shared" si="52"/>
        <v>4924</v>
      </c>
      <c r="U553" s="191">
        <f t="shared" si="53"/>
        <v>4090</v>
      </c>
      <c r="V553" s="191">
        <f t="shared" ref="V553" si="59">V593+V631</f>
        <v>4542</v>
      </c>
    </row>
    <row r="554" spans="1:22" ht="12" customHeight="1" x14ac:dyDescent="0.2">
      <c r="A554" s="88" t="s">
        <v>10</v>
      </c>
      <c r="B554" s="191">
        <f t="shared" si="51"/>
        <v>0</v>
      </c>
      <c r="C554" s="191">
        <f t="shared" si="52"/>
        <v>0</v>
      </c>
      <c r="D554" s="191">
        <f t="shared" si="52"/>
        <v>0</v>
      </c>
      <c r="E554" s="191">
        <f t="shared" si="52"/>
        <v>0</v>
      </c>
      <c r="F554" s="191">
        <f t="shared" si="52"/>
        <v>0</v>
      </c>
      <c r="G554" s="191">
        <f t="shared" si="52"/>
        <v>0</v>
      </c>
      <c r="H554" s="191">
        <f t="shared" si="52"/>
        <v>0</v>
      </c>
      <c r="I554" s="191">
        <f t="shared" si="52"/>
        <v>0</v>
      </c>
      <c r="J554" s="191">
        <f t="shared" si="52"/>
        <v>0</v>
      </c>
      <c r="K554" s="191">
        <f t="shared" si="52"/>
        <v>0</v>
      </c>
      <c r="L554" s="191">
        <f t="shared" si="52"/>
        <v>0</v>
      </c>
      <c r="M554" s="191">
        <f t="shared" si="52"/>
        <v>0</v>
      </c>
      <c r="N554" s="191">
        <f t="shared" si="52"/>
        <v>0</v>
      </c>
      <c r="O554" s="191">
        <f t="shared" si="52"/>
        <v>0</v>
      </c>
      <c r="P554" s="191">
        <f t="shared" si="52"/>
        <v>0</v>
      </c>
      <c r="Q554" s="191">
        <f t="shared" si="52"/>
        <v>0</v>
      </c>
      <c r="R554" s="191">
        <f t="shared" si="52"/>
        <v>0</v>
      </c>
      <c r="S554" s="191">
        <f t="shared" si="52"/>
        <v>0</v>
      </c>
      <c r="T554" s="191">
        <f t="shared" si="52"/>
        <v>0</v>
      </c>
      <c r="U554" s="191">
        <f t="shared" si="53"/>
        <v>0</v>
      </c>
      <c r="V554" s="191">
        <f t="shared" ref="V554" si="60">V594+V632</f>
        <v>0</v>
      </c>
    </row>
    <row r="555" spans="1:22" ht="12" customHeight="1" x14ac:dyDescent="0.2">
      <c r="A555" s="88" t="s">
        <v>11</v>
      </c>
      <c r="B555" s="191">
        <f t="shared" si="51"/>
        <v>0</v>
      </c>
      <c r="C555" s="191">
        <f t="shared" si="52"/>
        <v>0</v>
      </c>
      <c r="D555" s="191">
        <f t="shared" si="52"/>
        <v>0</v>
      </c>
      <c r="E555" s="191">
        <f t="shared" si="52"/>
        <v>0</v>
      </c>
      <c r="F555" s="191">
        <f t="shared" si="52"/>
        <v>0</v>
      </c>
      <c r="G555" s="191">
        <f t="shared" si="52"/>
        <v>0</v>
      </c>
      <c r="H555" s="191">
        <f t="shared" si="52"/>
        <v>0</v>
      </c>
      <c r="I555" s="191">
        <f t="shared" si="52"/>
        <v>0</v>
      </c>
      <c r="J555" s="191">
        <f t="shared" si="52"/>
        <v>0</v>
      </c>
      <c r="K555" s="191">
        <f t="shared" si="52"/>
        <v>0</v>
      </c>
      <c r="L555" s="191">
        <f t="shared" si="52"/>
        <v>0</v>
      </c>
      <c r="M555" s="191">
        <f t="shared" si="52"/>
        <v>0</v>
      </c>
      <c r="N555" s="191">
        <f t="shared" si="52"/>
        <v>0</v>
      </c>
      <c r="O555" s="191">
        <f t="shared" si="52"/>
        <v>0</v>
      </c>
      <c r="P555" s="191">
        <f t="shared" si="52"/>
        <v>0</v>
      </c>
      <c r="Q555" s="191">
        <f t="shared" si="52"/>
        <v>0</v>
      </c>
      <c r="R555" s="191">
        <f t="shared" si="52"/>
        <v>0</v>
      </c>
      <c r="S555" s="191">
        <f t="shared" si="52"/>
        <v>0</v>
      </c>
      <c r="T555" s="191">
        <f t="shared" si="52"/>
        <v>0</v>
      </c>
      <c r="U555" s="191">
        <f t="shared" si="53"/>
        <v>18</v>
      </c>
      <c r="V555" s="191">
        <f t="shared" ref="V555" si="61">V595+V633</f>
        <v>15</v>
      </c>
    </row>
    <row r="556" spans="1:22" ht="12" customHeight="1" x14ac:dyDescent="0.2">
      <c r="A556" s="88" t="s">
        <v>12</v>
      </c>
      <c r="B556" s="191">
        <f t="shared" si="51"/>
        <v>0</v>
      </c>
      <c r="C556" s="191">
        <f t="shared" si="52"/>
        <v>0</v>
      </c>
      <c r="D556" s="191">
        <f t="shared" si="52"/>
        <v>0</v>
      </c>
      <c r="E556" s="191">
        <f t="shared" si="52"/>
        <v>0</v>
      </c>
      <c r="F556" s="191">
        <f t="shared" si="52"/>
        <v>0</v>
      </c>
      <c r="G556" s="191">
        <f t="shared" si="52"/>
        <v>0</v>
      </c>
      <c r="H556" s="191">
        <f t="shared" si="52"/>
        <v>0</v>
      </c>
      <c r="I556" s="191">
        <f t="shared" si="52"/>
        <v>0</v>
      </c>
      <c r="J556" s="191">
        <f t="shared" si="52"/>
        <v>0</v>
      </c>
      <c r="K556" s="191">
        <f t="shared" si="52"/>
        <v>0</v>
      </c>
      <c r="L556" s="191">
        <f t="shared" si="52"/>
        <v>0</v>
      </c>
      <c r="M556" s="191">
        <f t="shared" si="52"/>
        <v>0</v>
      </c>
      <c r="N556" s="191">
        <f t="shared" si="52"/>
        <v>0</v>
      </c>
      <c r="O556" s="191">
        <f t="shared" si="52"/>
        <v>0</v>
      </c>
      <c r="P556" s="191">
        <f t="shared" si="52"/>
        <v>0</v>
      </c>
      <c r="Q556" s="191">
        <f t="shared" si="52"/>
        <v>0</v>
      </c>
      <c r="R556" s="191">
        <f t="shared" si="52"/>
        <v>0</v>
      </c>
      <c r="S556" s="191">
        <f t="shared" si="52"/>
        <v>0</v>
      </c>
      <c r="T556" s="191">
        <f t="shared" si="52"/>
        <v>0</v>
      </c>
      <c r="U556" s="191">
        <f t="shared" si="53"/>
        <v>0</v>
      </c>
      <c r="V556" s="191">
        <f t="shared" ref="V556" si="62">V596+V634</f>
        <v>0</v>
      </c>
    </row>
    <row r="557" spans="1:22" ht="12" customHeight="1" x14ac:dyDescent="0.2">
      <c r="A557" s="88" t="s">
        <v>13</v>
      </c>
      <c r="B557" s="191">
        <f t="shared" si="51"/>
        <v>82</v>
      </c>
      <c r="C557" s="191">
        <f t="shared" si="52"/>
        <v>82</v>
      </c>
      <c r="D557" s="191">
        <f t="shared" si="52"/>
        <v>86</v>
      </c>
      <c r="E557" s="191">
        <f t="shared" si="52"/>
        <v>86</v>
      </c>
      <c r="F557" s="191">
        <f t="shared" si="52"/>
        <v>116</v>
      </c>
      <c r="G557" s="191">
        <f t="shared" si="52"/>
        <v>188</v>
      </c>
      <c r="H557" s="191">
        <f t="shared" si="52"/>
        <v>212</v>
      </c>
      <c r="I557" s="191">
        <f t="shared" si="52"/>
        <v>194</v>
      </c>
      <c r="J557" s="191">
        <f t="shared" si="52"/>
        <v>186</v>
      </c>
      <c r="K557" s="191">
        <f t="shared" si="52"/>
        <v>198</v>
      </c>
      <c r="L557" s="191">
        <f t="shared" si="52"/>
        <v>230</v>
      </c>
      <c r="M557" s="191">
        <f t="shared" si="52"/>
        <v>278</v>
      </c>
      <c r="N557" s="191">
        <f t="shared" si="52"/>
        <v>194</v>
      </c>
      <c r="O557" s="191">
        <f t="shared" si="52"/>
        <v>228</v>
      </c>
      <c r="P557" s="191">
        <f t="shared" si="52"/>
        <v>244</v>
      </c>
      <c r="Q557" s="191">
        <f t="shared" si="52"/>
        <v>378</v>
      </c>
      <c r="R557" s="191">
        <f t="shared" si="52"/>
        <v>504</v>
      </c>
      <c r="S557" s="191">
        <f t="shared" si="52"/>
        <v>618</v>
      </c>
      <c r="T557" s="191">
        <f t="shared" si="52"/>
        <v>656</v>
      </c>
      <c r="U557" s="191">
        <f t="shared" si="53"/>
        <v>638</v>
      </c>
      <c r="V557" s="191">
        <f t="shared" ref="V557" si="63">V597+V635</f>
        <v>432</v>
      </c>
    </row>
    <row r="558" spans="1:22" ht="12" customHeight="1" x14ac:dyDescent="0.2">
      <c r="A558" s="88" t="s">
        <v>14</v>
      </c>
      <c r="B558" s="191">
        <f t="shared" si="51"/>
        <v>1146</v>
      </c>
      <c r="C558" s="191">
        <f t="shared" si="52"/>
        <v>1254</v>
      </c>
      <c r="D558" s="191">
        <f t="shared" si="52"/>
        <v>1254</v>
      </c>
      <c r="E558" s="191">
        <f t="shared" si="52"/>
        <v>1256</v>
      </c>
      <c r="F558" s="191">
        <f t="shared" si="52"/>
        <v>1266</v>
      </c>
      <c r="G558" s="191">
        <f t="shared" si="52"/>
        <v>1442</v>
      </c>
      <c r="H558" s="191">
        <f t="shared" si="52"/>
        <v>1490</v>
      </c>
      <c r="I558" s="191">
        <f t="shared" si="52"/>
        <v>1514</v>
      </c>
      <c r="J558" s="191">
        <f t="shared" si="52"/>
        <v>1560</v>
      </c>
      <c r="K558" s="191">
        <f t="shared" si="52"/>
        <v>1746</v>
      </c>
      <c r="L558" s="191">
        <f t="shared" si="52"/>
        <v>1858</v>
      </c>
      <c r="M558" s="191">
        <f t="shared" si="52"/>
        <v>1932</v>
      </c>
      <c r="N558" s="191">
        <f t="shared" si="52"/>
        <v>2042</v>
      </c>
      <c r="O558" s="191">
        <f t="shared" si="52"/>
        <v>2142</v>
      </c>
      <c r="P558" s="191">
        <f t="shared" si="52"/>
        <v>2304</v>
      </c>
      <c r="Q558" s="191">
        <f t="shared" si="52"/>
        <v>2278</v>
      </c>
      <c r="R558" s="191">
        <f t="shared" si="52"/>
        <v>2074</v>
      </c>
      <c r="S558" s="191">
        <f t="shared" si="52"/>
        <v>2150</v>
      </c>
      <c r="T558" s="191">
        <f t="shared" si="52"/>
        <v>2234</v>
      </c>
      <c r="U558" s="191">
        <f t="shared" si="53"/>
        <v>2345</v>
      </c>
      <c r="V558" s="191">
        <f t="shared" ref="V558" si="64">V598+V636</f>
        <v>2428</v>
      </c>
    </row>
    <row r="559" spans="1:22" ht="12" customHeight="1" x14ac:dyDescent="0.2">
      <c r="A559" s="88" t="s">
        <v>15</v>
      </c>
      <c r="B559" s="191">
        <f t="shared" si="51"/>
        <v>22</v>
      </c>
      <c r="C559" s="191">
        <f t="shared" si="52"/>
        <v>48</v>
      </c>
      <c r="D559" s="191">
        <f t="shared" si="52"/>
        <v>42</v>
      </c>
      <c r="E559" s="191">
        <f t="shared" si="52"/>
        <v>46</v>
      </c>
      <c r="F559" s="191">
        <f t="shared" si="52"/>
        <v>49</v>
      </c>
      <c r="G559" s="191">
        <f t="shared" si="52"/>
        <v>124</v>
      </c>
      <c r="H559" s="191">
        <f t="shared" si="52"/>
        <v>134</v>
      </c>
      <c r="I559" s="191">
        <f t="shared" si="52"/>
        <v>172</v>
      </c>
      <c r="J559" s="191">
        <f t="shared" si="52"/>
        <v>272</v>
      </c>
      <c r="K559" s="191">
        <f t="shared" si="52"/>
        <v>374</v>
      </c>
      <c r="L559" s="191">
        <f t="shared" si="52"/>
        <v>334</v>
      </c>
      <c r="M559" s="191">
        <f t="shared" si="52"/>
        <v>398</v>
      </c>
      <c r="N559" s="191">
        <f t="shared" si="52"/>
        <v>426</v>
      </c>
      <c r="O559" s="191">
        <f t="shared" si="52"/>
        <v>692</v>
      </c>
      <c r="P559" s="191">
        <f t="shared" si="52"/>
        <v>986</v>
      </c>
      <c r="Q559" s="191">
        <f t="shared" si="52"/>
        <v>1112</v>
      </c>
      <c r="R559" s="191">
        <f t="shared" si="52"/>
        <v>1282</v>
      </c>
      <c r="S559" s="191">
        <f t="shared" si="52"/>
        <v>1400</v>
      </c>
      <c r="T559" s="191">
        <f t="shared" si="52"/>
        <v>1278</v>
      </c>
      <c r="U559" s="191">
        <f t="shared" si="53"/>
        <v>1372</v>
      </c>
      <c r="V559" s="191">
        <f t="shared" ref="V559" si="65">V599+V637</f>
        <v>1556</v>
      </c>
    </row>
    <row r="560" spans="1:22" ht="12" customHeight="1" x14ac:dyDescent="0.2">
      <c r="A560" s="88" t="s">
        <v>16</v>
      </c>
      <c r="B560" s="191">
        <f t="shared" si="51"/>
        <v>0</v>
      </c>
      <c r="C560" s="191">
        <f t="shared" si="52"/>
        <v>0</v>
      </c>
      <c r="D560" s="191">
        <f t="shared" si="52"/>
        <v>0</v>
      </c>
      <c r="E560" s="191">
        <f t="shared" si="52"/>
        <v>0</v>
      </c>
      <c r="F560" s="191">
        <f t="shared" si="52"/>
        <v>0</v>
      </c>
      <c r="G560" s="191">
        <f t="shared" si="52"/>
        <v>0</v>
      </c>
      <c r="H560" s="191">
        <f t="shared" si="52"/>
        <v>0</v>
      </c>
      <c r="I560" s="191">
        <f t="shared" si="52"/>
        <v>0</v>
      </c>
      <c r="J560" s="191">
        <f t="shared" si="52"/>
        <v>0</v>
      </c>
      <c r="K560" s="191">
        <f t="shared" si="52"/>
        <v>0</v>
      </c>
      <c r="L560" s="191">
        <f t="shared" si="52"/>
        <v>0</v>
      </c>
      <c r="M560" s="191">
        <f t="shared" si="52"/>
        <v>0</v>
      </c>
      <c r="N560" s="191">
        <f t="shared" si="52"/>
        <v>0</v>
      </c>
      <c r="O560" s="191">
        <f t="shared" si="52"/>
        <v>0</v>
      </c>
      <c r="P560" s="191">
        <f t="shared" si="52"/>
        <v>0</v>
      </c>
      <c r="Q560" s="191">
        <f t="shared" si="52"/>
        <v>0</v>
      </c>
      <c r="R560" s="191">
        <f t="shared" si="52"/>
        <v>0</v>
      </c>
      <c r="S560" s="191">
        <f t="shared" si="52"/>
        <v>0</v>
      </c>
      <c r="T560" s="191">
        <f t="shared" si="52"/>
        <v>0</v>
      </c>
      <c r="U560" s="191">
        <f t="shared" si="53"/>
        <v>0</v>
      </c>
      <c r="V560" s="191">
        <f t="shared" ref="V560" si="66">V600+V638</f>
        <v>0</v>
      </c>
    </row>
    <row r="561" spans="1:22" ht="12" customHeight="1" x14ac:dyDescent="0.2">
      <c r="A561" s="88" t="s">
        <v>17</v>
      </c>
      <c r="B561" s="191">
        <f t="shared" si="51"/>
        <v>0</v>
      </c>
      <c r="C561" s="191">
        <f t="shared" si="52"/>
        <v>0</v>
      </c>
      <c r="D561" s="191">
        <f t="shared" si="52"/>
        <v>0</v>
      </c>
      <c r="E561" s="191">
        <f t="shared" si="52"/>
        <v>0</v>
      </c>
      <c r="F561" s="191">
        <f t="shared" si="52"/>
        <v>0</v>
      </c>
      <c r="G561" s="191">
        <f t="shared" si="52"/>
        <v>0</v>
      </c>
      <c r="H561" s="191">
        <f t="shared" si="52"/>
        <v>0</v>
      </c>
      <c r="I561" s="191">
        <f t="shared" si="52"/>
        <v>0</v>
      </c>
      <c r="J561" s="191">
        <f t="shared" si="52"/>
        <v>0</v>
      </c>
      <c r="K561" s="191">
        <f t="shared" si="52"/>
        <v>0</v>
      </c>
      <c r="L561" s="191">
        <f t="shared" si="52"/>
        <v>0</v>
      </c>
      <c r="M561" s="191">
        <f t="shared" si="52"/>
        <v>0</v>
      </c>
      <c r="N561" s="191">
        <f t="shared" si="52"/>
        <v>0</v>
      </c>
      <c r="O561" s="191">
        <f t="shared" si="52"/>
        <v>0</v>
      </c>
      <c r="P561" s="191">
        <f t="shared" si="52"/>
        <v>0</v>
      </c>
      <c r="Q561" s="191">
        <f t="shared" si="52"/>
        <v>0</v>
      </c>
      <c r="R561" s="191">
        <f t="shared" si="52"/>
        <v>0</v>
      </c>
      <c r="S561" s="191">
        <f t="shared" si="52"/>
        <v>0</v>
      </c>
      <c r="T561" s="191">
        <f t="shared" si="52"/>
        <v>0</v>
      </c>
      <c r="U561" s="191">
        <f t="shared" si="53"/>
        <v>1</v>
      </c>
      <c r="V561" s="191">
        <f t="shared" ref="V561" si="67">V601+V639</f>
        <v>26</v>
      </c>
    </row>
    <row r="562" spans="1:22" ht="12" customHeight="1" x14ac:dyDescent="0.2">
      <c r="A562" s="88" t="s">
        <v>18</v>
      </c>
      <c r="B562" s="191">
        <f t="shared" si="51"/>
        <v>0</v>
      </c>
      <c r="C562" s="191">
        <f t="shared" si="52"/>
        <v>0</v>
      </c>
      <c r="D562" s="191">
        <f t="shared" si="52"/>
        <v>0</v>
      </c>
      <c r="E562" s="191">
        <f t="shared" si="52"/>
        <v>0</v>
      </c>
      <c r="F562" s="191">
        <f t="shared" si="52"/>
        <v>0</v>
      </c>
      <c r="G562" s="191">
        <f t="shared" si="52"/>
        <v>0</v>
      </c>
      <c r="H562" s="191">
        <f t="shared" si="52"/>
        <v>0</v>
      </c>
      <c r="I562" s="191">
        <f t="shared" si="52"/>
        <v>0</v>
      </c>
      <c r="J562" s="191">
        <f t="shared" si="52"/>
        <v>0</v>
      </c>
      <c r="K562" s="191">
        <f t="shared" si="52"/>
        <v>0</v>
      </c>
      <c r="L562" s="191">
        <f t="shared" si="52"/>
        <v>0</v>
      </c>
      <c r="M562" s="191">
        <f t="shared" si="52"/>
        <v>0</v>
      </c>
      <c r="N562" s="191">
        <f t="shared" si="52"/>
        <v>0</v>
      </c>
      <c r="O562" s="191">
        <f t="shared" si="52"/>
        <v>0</v>
      </c>
      <c r="P562" s="191">
        <f t="shared" si="52"/>
        <v>0</v>
      </c>
      <c r="Q562" s="191">
        <f t="shared" si="52"/>
        <v>0</v>
      </c>
      <c r="R562" s="191">
        <f t="shared" si="52"/>
        <v>0</v>
      </c>
      <c r="S562" s="191">
        <f t="shared" si="52"/>
        <v>0</v>
      </c>
      <c r="T562" s="191">
        <f t="shared" si="52"/>
        <v>0</v>
      </c>
      <c r="U562" s="191">
        <f t="shared" si="53"/>
        <v>0</v>
      </c>
      <c r="V562" s="191">
        <f t="shared" ref="V562" si="68">V602+V640</f>
        <v>0</v>
      </c>
    </row>
    <row r="563" spans="1:22" ht="12" customHeight="1" x14ac:dyDescent="0.2">
      <c r="A563" s="88" t="s">
        <v>19</v>
      </c>
      <c r="B563" s="191">
        <f t="shared" si="51"/>
        <v>23</v>
      </c>
      <c r="C563" s="191">
        <f t="shared" ref="C563:T576" si="69">C603+C641</f>
        <v>23</v>
      </c>
      <c r="D563" s="191">
        <f t="shared" si="69"/>
        <v>24</v>
      </c>
      <c r="E563" s="191">
        <f t="shared" si="69"/>
        <v>23</v>
      </c>
      <c r="F563" s="191">
        <f t="shared" si="69"/>
        <v>22</v>
      </c>
      <c r="G563" s="191">
        <f t="shared" si="69"/>
        <v>21</v>
      </c>
      <c r="H563" s="191">
        <f t="shared" si="69"/>
        <v>17</v>
      </c>
      <c r="I563" s="191">
        <f t="shared" si="69"/>
        <v>19</v>
      </c>
      <c r="J563" s="191">
        <f t="shared" si="69"/>
        <v>26</v>
      </c>
      <c r="K563" s="191">
        <f t="shared" si="69"/>
        <v>29</v>
      </c>
      <c r="L563" s="191">
        <f t="shared" si="69"/>
        <v>28</v>
      </c>
      <c r="M563" s="191">
        <f t="shared" si="69"/>
        <v>28</v>
      </c>
      <c r="N563" s="191">
        <f t="shared" si="69"/>
        <v>28</v>
      </c>
      <c r="O563" s="191">
        <f t="shared" si="69"/>
        <v>30</v>
      </c>
      <c r="P563" s="191">
        <f t="shared" si="69"/>
        <v>32</v>
      </c>
      <c r="Q563" s="191">
        <f t="shared" si="69"/>
        <v>30</v>
      </c>
      <c r="R563" s="191">
        <f t="shared" si="69"/>
        <v>31</v>
      </c>
      <c r="S563" s="191">
        <f t="shared" si="69"/>
        <v>32</v>
      </c>
      <c r="T563" s="191">
        <f t="shared" si="69"/>
        <v>33</v>
      </c>
      <c r="U563" s="191">
        <f t="shared" ref="U563:V576" si="70">U603+U641</f>
        <v>29</v>
      </c>
      <c r="V563" s="191">
        <f t="shared" si="70"/>
        <v>38</v>
      </c>
    </row>
    <row r="564" spans="1:22" ht="12" customHeight="1" x14ac:dyDescent="0.2">
      <c r="A564" s="88" t="s">
        <v>20</v>
      </c>
      <c r="B564" s="191">
        <f t="shared" si="51"/>
        <v>24</v>
      </c>
      <c r="C564" s="191">
        <f t="shared" si="69"/>
        <v>38</v>
      </c>
      <c r="D564" s="191">
        <f t="shared" si="69"/>
        <v>52</v>
      </c>
      <c r="E564" s="191">
        <f t="shared" si="69"/>
        <v>50</v>
      </c>
      <c r="F564" s="191">
        <f t="shared" si="69"/>
        <v>58</v>
      </c>
      <c r="G564" s="191">
        <f t="shared" si="69"/>
        <v>52</v>
      </c>
      <c r="H564" s="191">
        <f t="shared" si="69"/>
        <v>56</v>
      </c>
      <c r="I564" s="191">
        <f t="shared" si="69"/>
        <v>58</v>
      </c>
      <c r="J564" s="191">
        <f t="shared" si="69"/>
        <v>60</v>
      </c>
      <c r="K564" s="191">
        <f t="shared" si="69"/>
        <v>58</v>
      </c>
      <c r="L564" s="191">
        <f t="shared" si="69"/>
        <v>58</v>
      </c>
      <c r="M564" s="191">
        <f t="shared" si="69"/>
        <v>62</v>
      </c>
      <c r="N564" s="191">
        <f t="shared" si="69"/>
        <v>48</v>
      </c>
      <c r="O564" s="191">
        <f t="shared" si="69"/>
        <v>36</v>
      </c>
      <c r="P564" s="191">
        <f t="shared" si="69"/>
        <v>32</v>
      </c>
      <c r="Q564" s="191">
        <f t="shared" si="69"/>
        <v>66</v>
      </c>
      <c r="R564" s="191">
        <f t="shared" si="69"/>
        <v>94</v>
      </c>
      <c r="S564" s="191">
        <f t="shared" si="69"/>
        <v>108</v>
      </c>
      <c r="T564" s="191">
        <f t="shared" si="69"/>
        <v>92</v>
      </c>
      <c r="U564" s="191">
        <f t="shared" si="70"/>
        <v>92</v>
      </c>
      <c r="V564" s="191">
        <f t="shared" si="70"/>
        <v>106</v>
      </c>
    </row>
    <row r="565" spans="1:22" ht="12" customHeight="1" x14ac:dyDescent="0.2">
      <c r="A565" s="88" t="s">
        <v>136</v>
      </c>
      <c r="B565" s="191">
        <f t="shared" si="51"/>
        <v>0</v>
      </c>
      <c r="C565" s="191">
        <f t="shared" si="69"/>
        <v>0</v>
      </c>
      <c r="D565" s="191">
        <f t="shared" si="69"/>
        <v>0</v>
      </c>
      <c r="E565" s="191">
        <f t="shared" si="69"/>
        <v>0</v>
      </c>
      <c r="F565" s="191">
        <f t="shared" si="69"/>
        <v>0</v>
      </c>
      <c r="G565" s="191">
        <f t="shared" si="69"/>
        <v>0</v>
      </c>
      <c r="H565" s="191">
        <f t="shared" si="69"/>
        <v>0</v>
      </c>
      <c r="I565" s="191">
        <f t="shared" si="69"/>
        <v>0</v>
      </c>
      <c r="J565" s="191">
        <f t="shared" si="69"/>
        <v>0</v>
      </c>
      <c r="K565" s="191">
        <f t="shared" si="69"/>
        <v>0</v>
      </c>
      <c r="L565" s="191">
        <f t="shared" si="69"/>
        <v>0</v>
      </c>
      <c r="M565" s="191">
        <f t="shared" si="69"/>
        <v>0</v>
      </c>
      <c r="N565" s="191">
        <f t="shared" si="69"/>
        <v>0</v>
      </c>
      <c r="O565" s="191">
        <f t="shared" si="69"/>
        <v>0</v>
      </c>
      <c r="P565" s="191">
        <f t="shared" si="69"/>
        <v>0</v>
      </c>
      <c r="Q565" s="191">
        <f t="shared" si="69"/>
        <v>0</v>
      </c>
      <c r="R565" s="191">
        <f t="shared" si="69"/>
        <v>0</v>
      </c>
      <c r="S565" s="191">
        <f t="shared" si="69"/>
        <v>0</v>
      </c>
      <c r="T565" s="191">
        <f t="shared" si="69"/>
        <v>0</v>
      </c>
      <c r="U565" s="191">
        <f t="shared" si="70"/>
        <v>0</v>
      </c>
      <c r="V565" s="191">
        <f t="shared" si="70"/>
        <v>0</v>
      </c>
    </row>
    <row r="566" spans="1:22" ht="12" customHeight="1" x14ac:dyDescent="0.2">
      <c r="A566" s="88" t="s">
        <v>22</v>
      </c>
      <c r="B566" s="191">
        <f t="shared" si="51"/>
        <v>545</v>
      </c>
      <c r="C566" s="191">
        <f t="shared" si="69"/>
        <v>539</v>
      </c>
      <c r="D566" s="191">
        <f t="shared" si="69"/>
        <v>538</v>
      </c>
      <c r="E566" s="191">
        <f t="shared" si="69"/>
        <v>618</v>
      </c>
      <c r="F566" s="191">
        <f t="shared" si="69"/>
        <v>595</v>
      </c>
      <c r="G566" s="191">
        <f t="shared" si="69"/>
        <v>684</v>
      </c>
      <c r="H566" s="191">
        <f t="shared" si="69"/>
        <v>888</v>
      </c>
      <c r="I566" s="191">
        <f t="shared" si="69"/>
        <v>1052</v>
      </c>
      <c r="J566" s="191">
        <f t="shared" si="69"/>
        <v>1128</v>
      </c>
      <c r="K566" s="191">
        <f t="shared" si="69"/>
        <v>1184</v>
      </c>
      <c r="L566" s="191">
        <f t="shared" si="69"/>
        <v>1188</v>
      </c>
      <c r="M566" s="191">
        <f t="shared" si="69"/>
        <v>1172</v>
      </c>
      <c r="N566" s="191">
        <f t="shared" si="69"/>
        <v>1232</v>
      </c>
      <c r="O566" s="191">
        <f t="shared" si="69"/>
        <v>1274</v>
      </c>
      <c r="P566" s="191">
        <f t="shared" si="69"/>
        <v>1325</v>
      </c>
      <c r="Q566" s="191">
        <f t="shared" si="69"/>
        <v>1355</v>
      </c>
      <c r="R566" s="191">
        <f t="shared" si="69"/>
        <v>1325</v>
      </c>
      <c r="S566" s="191">
        <f t="shared" si="69"/>
        <v>1385</v>
      </c>
      <c r="T566" s="191">
        <f t="shared" si="69"/>
        <v>1489</v>
      </c>
      <c r="U566" s="191">
        <f t="shared" si="70"/>
        <v>1519</v>
      </c>
      <c r="V566" s="191">
        <f t="shared" si="70"/>
        <v>1542</v>
      </c>
    </row>
    <row r="567" spans="1:22" ht="12" customHeight="1" x14ac:dyDescent="0.2">
      <c r="A567" s="88" t="s">
        <v>23</v>
      </c>
      <c r="B567" s="191">
        <f t="shared" si="51"/>
        <v>58</v>
      </c>
      <c r="C567" s="191">
        <f t="shared" si="69"/>
        <v>69</v>
      </c>
      <c r="D567" s="191">
        <f t="shared" si="69"/>
        <v>84</v>
      </c>
      <c r="E567" s="191">
        <f t="shared" si="69"/>
        <v>90</v>
      </c>
      <c r="F567" s="191">
        <f t="shared" si="69"/>
        <v>92</v>
      </c>
      <c r="G567" s="191">
        <f t="shared" si="69"/>
        <v>93</v>
      </c>
      <c r="H567" s="191">
        <f t="shared" si="69"/>
        <v>114</v>
      </c>
      <c r="I567" s="191">
        <f t="shared" si="69"/>
        <v>116</v>
      </c>
      <c r="J567" s="191">
        <f t="shared" si="69"/>
        <v>114</v>
      </c>
      <c r="K567" s="191">
        <f t="shared" si="69"/>
        <v>113</v>
      </c>
      <c r="L567" s="191">
        <f t="shared" si="69"/>
        <v>111</v>
      </c>
      <c r="M567" s="191">
        <f t="shared" si="69"/>
        <v>111</v>
      </c>
      <c r="N567" s="191">
        <f t="shared" si="69"/>
        <v>120</v>
      </c>
      <c r="O567" s="191">
        <f t="shared" si="69"/>
        <v>140</v>
      </c>
      <c r="P567" s="191">
        <f t="shared" si="69"/>
        <v>201</v>
      </c>
      <c r="Q567" s="191">
        <f t="shared" si="69"/>
        <v>212</v>
      </c>
      <c r="R567" s="191">
        <f t="shared" si="69"/>
        <v>273</v>
      </c>
      <c r="S567" s="191">
        <f t="shared" si="69"/>
        <v>261</v>
      </c>
      <c r="T567" s="191">
        <f t="shared" si="69"/>
        <v>269</v>
      </c>
      <c r="U567" s="191">
        <f t="shared" si="70"/>
        <v>316</v>
      </c>
      <c r="V567" s="191">
        <f t="shared" si="70"/>
        <v>330</v>
      </c>
    </row>
    <row r="568" spans="1:22" ht="12" customHeight="1" x14ac:dyDescent="0.2">
      <c r="A568" s="88" t="s">
        <v>24</v>
      </c>
      <c r="B568" s="191">
        <f t="shared" si="51"/>
        <v>0</v>
      </c>
      <c r="C568" s="191">
        <f t="shared" si="69"/>
        <v>0</v>
      </c>
      <c r="D568" s="191">
        <f t="shared" si="69"/>
        <v>0</v>
      </c>
      <c r="E568" s="191">
        <f t="shared" si="69"/>
        <v>0</v>
      </c>
      <c r="F568" s="191">
        <f t="shared" si="69"/>
        <v>0</v>
      </c>
      <c r="G568" s="191">
        <f t="shared" si="69"/>
        <v>0</v>
      </c>
      <c r="H568" s="191">
        <f t="shared" si="69"/>
        <v>0</v>
      </c>
      <c r="I568" s="191">
        <f t="shared" si="69"/>
        <v>0</v>
      </c>
      <c r="J568" s="191">
        <f t="shared" si="69"/>
        <v>0</v>
      </c>
      <c r="K568" s="191">
        <f t="shared" si="69"/>
        <v>0</v>
      </c>
      <c r="L568" s="191">
        <f t="shared" si="69"/>
        <v>2</v>
      </c>
      <c r="M568" s="191">
        <f t="shared" si="69"/>
        <v>0</v>
      </c>
      <c r="N568" s="191">
        <f t="shared" si="69"/>
        <v>0</v>
      </c>
      <c r="O568" s="191">
        <f t="shared" si="69"/>
        <v>0</v>
      </c>
      <c r="P568" s="191">
        <f t="shared" si="69"/>
        <v>0</v>
      </c>
      <c r="Q568" s="191">
        <f t="shared" si="69"/>
        <v>18</v>
      </c>
      <c r="R568" s="191">
        <f t="shared" si="69"/>
        <v>40</v>
      </c>
      <c r="S568" s="191">
        <f t="shared" si="69"/>
        <v>43</v>
      </c>
      <c r="T568" s="191">
        <f t="shared" si="69"/>
        <v>19</v>
      </c>
      <c r="U568" s="191">
        <f t="shared" si="70"/>
        <v>115</v>
      </c>
      <c r="V568" s="191">
        <f t="shared" si="70"/>
        <v>120</v>
      </c>
    </row>
    <row r="569" spans="1:22" ht="12" customHeight="1" x14ac:dyDescent="0.2">
      <c r="A569" s="88" t="s">
        <v>25</v>
      </c>
      <c r="B569" s="191">
        <f t="shared" si="51"/>
        <v>0</v>
      </c>
      <c r="C569" s="191">
        <f t="shared" si="69"/>
        <v>0</v>
      </c>
      <c r="D569" s="191">
        <f t="shared" si="69"/>
        <v>0</v>
      </c>
      <c r="E569" s="191">
        <f t="shared" si="69"/>
        <v>0</v>
      </c>
      <c r="F569" s="191">
        <f t="shared" si="69"/>
        <v>0</v>
      </c>
      <c r="G569" s="191">
        <f t="shared" si="69"/>
        <v>0</v>
      </c>
      <c r="H569" s="191">
        <f t="shared" si="69"/>
        <v>0</v>
      </c>
      <c r="I569" s="191">
        <f t="shared" si="69"/>
        <v>0</v>
      </c>
      <c r="J569" s="191">
        <f t="shared" si="69"/>
        <v>0</v>
      </c>
      <c r="K569" s="191">
        <f t="shared" si="69"/>
        <v>56</v>
      </c>
      <c r="L569" s="191">
        <f t="shared" si="69"/>
        <v>174</v>
      </c>
      <c r="M569" s="191">
        <f t="shared" si="69"/>
        <v>174</v>
      </c>
      <c r="N569" s="191">
        <f t="shared" si="69"/>
        <v>182</v>
      </c>
      <c r="O569" s="191">
        <f t="shared" si="69"/>
        <v>190</v>
      </c>
      <c r="P569" s="191">
        <f t="shared" si="69"/>
        <v>190</v>
      </c>
      <c r="Q569" s="191">
        <f t="shared" si="69"/>
        <v>206</v>
      </c>
      <c r="R569" s="191">
        <f t="shared" si="69"/>
        <v>200</v>
      </c>
      <c r="S569" s="191">
        <f t="shared" si="69"/>
        <v>188</v>
      </c>
      <c r="T569" s="191">
        <f t="shared" si="69"/>
        <v>182</v>
      </c>
      <c r="U569" s="191">
        <f t="shared" si="70"/>
        <v>198</v>
      </c>
      <c r="V569" s="191">
        <f t="shared" si="70"/>
        <v>192</v>
      </c>
    </row>
    <row r="570" spans="1:22" ht="12" customHeight="1" x14ac:dyDescent="0.2">
      <c r="A570" s="88" t="s">
        <v>26</v>
      </c>
      <c r="B570" s="191">
        <f t="shared" si="51"/>
        <v>0</v>
      </c>
      <c r="C570" s="191">
        <f t="shared" si="69"/>
        <v>0</v>
      </c>
      <c r="D570" s="191">
        <f t="shared" si="69"/>
        <v>0</v>
      </c>
      <c r="E570" s="191">
        <f t="shared" si="69"/>
        <v>0</v>
      </c>
      <c r="F570" s="191">
        <f t="shared" si="69"/>
        <v>0</v>
      </c>
      <c r="G570" s="191">
        <f t="shared" si="69"/>
        <v>0</v>
      </c>
      <c r="H570" s="191">
        <f t="shared" si="69"/>
        <v>0</v>
      </c>
      <c r="I570" s="191">
        <f t="shared" si="69"/>
        <v>0</v>
      </c>
      <c r="J570" s="191">
        <f t="shared" si="69"/>
        <v>0</v>
      </c>
      <c r="K570" s="191">
        <f t="shared" si="69"/>
        <v>0</v>
      </c>
      <c r="L570" s="191">
        <f t="shared" si="69"/>
        <v>0</v>
      </c>
      <c r="M570" s="191">
        <f t="shared" si="69"/>
        <v>0</v>
      </c>
      <c r="N570" s="191">
        <f t="shared" si="69"/>
        <v>0</v>
      </c>
      <c r="O570" s="191">
        <f t="shared" si="69"/>
        <v>0</v>
      </c>
      <c r="P570" s="191">
        <f t="shared" si="69"/>
        <v>0</v>
      </c>
      <c r="Q570" s="191">
        <f t="shared" si="69"/>
        <v>0</v>
      </c>
      <c r="R570" s="191">
        <f t="shared" si="69"/>
        <v>0</v>
      </c>
      <c r="S570" s="191">
        <f t="shared" si="69"/>
        <v>0</v>
      </c>
      <c r="T570" s="191">
        <f t="shared" si="69"/>
        <v>0</v>
      </c>
      <c r="U570" s="191">
        <f t="shared" si="70"/>
        <v>0</v>
      </c>
      <c r="V570" s="191">
        <f t="shared" si="70"/>
        <v>0</v>
      </c>
    </row>
    <row r="571" spans="1:22" ht="12" customHeight="1" x14ac:dyDescent="0.2">
      <c r="A571" s="88" t="s">
        <v>27</v>
      </c>
      <c r="B571" s="191">
        <f t="shared" si="51"/>
        <v>0</v>
      </c>
      <c r="C571" s="191">
        <f t="shared" si="69"/>
        <v>0</v>
      </c>
      <c r="D571" s="191">
        <f t="shared" si="69"/>
        <v>0</v>
      </c>
      <c r="E571" s="191">
        <f t="shared" si="69"/>
        <v>0</v>
      </c>
      <c r="F571" s="191">
        <f t="shared" si="69"/>
        <v>0</v>
      </c>
      <c r="G571" s="191">
        <f t="shared" si="69"/>
        <v>0</v>
      </c>
      <c r="H571" s="191">
        <f t="shared" si="69"/>
        <v>0</v>
      </c>
      <c r="I571" s="191">
        <f t="shared" si="69"/>
        <v>0</v>
      </c>
      <c r="J571" s="191">
        <f t="shared" si="69"/>
        <v>0</v>
      </c>
      <c r="K571" s="191">
        <f t="shared" si="69"/>
        <v>0</v>
      </c>
      <c r="L571" s="191">
        <f t="shared" si="69"/>
        <v>0</v>
      </c>
      <c r="M571" s="191">
        <f t="shared" si="69"/>
        <v>0</v>
      </c>
      <c r="N571" s="191">
        <f t="shared" si="69"/>
        <v>0</v>
      </c>
      <c r="O571" s="191">
        <f t="shared" si="69"/>
        <v>0</v>
      </c>
      <c r="P571" s="191">
        <f t="shared" si="69"/>
        <v>0</v>
      </c>
      <c r="Q571" s="191">
        <f t="shared" si="69"/>
        <v>0</v>
      </c>
      <c r="R571" s="191">
        <f t="shared" si="69"/>
        <v>0</v>
      </c>
      <c r="S571" s="191">
        <f t="shared" si="69"/>
        <v>0</v>
      </c>
      <c r="T571" s="191">
        <f t="shared" si="69"/>
        <v>0</v>
      </c>
      <c r="U571" s="191">
        <f t="shared" si="70"/>
        <v>0</v>
      </c>
      <c r="V571" s="191">
        <f t="shared" si="70"/>
        <v>0</v>
      </c>
    </row>
    <row r="572" spans="1:22" ht="12" customHeight="1" x14ac:dyDescent="0.2">
      <c r="A572" s="88" t="s">
        <v>28</v>
      </c>
      <c r="B572" s="191">
        <f t="shared" si="51"/>
        <v>0</v>
      </c>
      <c r="C572" s="191">
        <f t="shared" si="69"/>
        <v>0</v>
      </c>
      <c r="D572" s="191">
        <f t="shared" si="69"/>
        <v>0</v>
      </c>
      <c r="E572" s="191">
        <f t="shared" si="69"/>
        <v>0</v>
      </c>
      <c r="F572" s="191">
        <f t="shared" si="69"/>
        <v>0</v>
      </c>
      <c r="G572" s="191">
        <f t="shared" si="69"/>
        <v>0</v>
      </c>
      <c r="H572" s="191">
        <f t="shared" si="69"/>
        <v>0</v>
      </c>
      <c r="I572" s="191">
        <f t="shared" si="69"/>
        <v>0</v>
      </c>
      <c r="J572" s="191">
        <f t="shared" si="69"/>
        <v>0</v>
      </c>
      <c r="K572" s="191">
        <f t="shared" si="69"/>
        <v>0</v>
      </c>
      <c r="L572" s="191">
        <f t="shared" si="69"/>
        <v>0</v>
      </c>
      <c r="M572" s="191">
        <f t="shared" si="69"/>
        <v>24</v>
      </c>
      <c r="N572" s="191">
        <f t="shared" si="69"/>
        <v>4</v>
      </c>
      <c r="O572" s="191">
        <f t="shared" si="69"/>
        <v>26</v>
      </c>
      <c r="P572" s="191">
        <f t="shared" si="69"/>
        <v>28</v>
      </c>
      <c r="Q572" s="191">
        <f t="shared" si="69"/>
        <v>34</v>
      </c>
      <c r="R572" s="191">
        <f t="shared" si="69"/>
        <v>42</v>
      </c>
      <c r="S572" s="191">
        <f t="shared" si="69"/>
        <v>38</v>
      </c>
      <c r="T572" s="191">
        <f t="shared" si="69"/>
        <v>46</v>
      </c>
      <c r="U572" s="191">
        <f t="shared" si="70"/>
        <v>45</v>
      </c>
      <c r="V572" s="191">
        <f t="shared" si="70"/>
        <v>39</v>
      </c>
    </row>
    <row r="573" spans="1:22" ht="12" customHeight="1" x14ac:dyDescent="0.2">
      <c r="A573" s="88" t="s">
        <v>29</v>
      </c>
      <c r="B573" s="191">
        <f t="shared" si="51"/>
        <v>18</v>
      </c>
      <c r="C573" s="191">
        <f t="shared" si="69"/>
        <v>18</v>
      </c>
      <c r="D573" s="191">
        <f t="shared" si="69"/>
        <v>17</v>
      </c>
      <c r="E573" s="191">
        <f t="shared" si="69"/>
        <v>17</v>
      </c>
      <c r="F573" s="191">
        <f t="shared" si="69"/>
        <v>15</v>
      </c>
      <c r="G573" s="191">
        <f t="shared" si="69"/>
        <v>12</v>
      </c>
      <c r="H573" s="191">
        <f t="shared" si="69"/>
        <v>17</v>
      </c>
      <c r="I573" s="191">
        <f t="shared" si="69"/>
        <v>20</v>
      </c>
      <c r="J573" s="191">
        <f t="shared" si="69"/>
        <v>15</v>
      </c>
      <c r="K573" s="191">
        <f t="shared" si="69"/>
        <v>15</v>
      </c>
      <c r="L573" s="191">
        <f t="shared" si="69"/>
        <v>78</v>
      </c>
      <c r="M573" s="191">
        <f t="shared" si="69"/>
        <v>103</v>
      </c>
      <c r="N573" s="191">
        <f t="shared" si="69"/>
        <v>98</v>
      </c>
      <c r="O573" s="191">
        <f t="shared" si="69"/>
        <v>126</v>
      </c>
      <c r="P573" s="191">
        <f t="shared" si="69"/>
        <v>148</v>
      </c>
      <c r="Q573" s="191">
        <f t="shared" si="69"/>
        <v>164</v>
      </c>
      <c r="R573" s="191">
        <f t="shared" si="69"/>
        <v>143</v>
      </c>
      <c r="S573" s="191">
        <f t="shared" si="69"/>
        <v>171</v>
      </c>
      <c r="T573" s="191">
        <f t="shared" si="69"/>
        <v>210</v>
      </c>
      <c r="U573" s="191">
        <f t="shared" si="70"/>
        <v>233</v>
      </c>
      <c r="V573" s="191">
        <f t="shared" si="70"/>
        <v>249</v>
      </c>
    </row>
    <row r="574" spans="1:22" ht="12" customHeight="1" x14ac:dyDescent="0.2">
      <c r="A574" s="88" t="s">
        <v>30</v>
      </c>
      <c r="B574" s="191">
        <f t="shared" si="51"/>
        <v>350</v>
      </c>
      <c r="C574" s="191">
        <f t="shared" si="69"/>
        <v>350</v>
      </c>
      <c r="D574" s="191">
        <f t="shared" si="69"/>
        <v>362</v>
      </c>
      <c r="E574" s="191">
        <f t="shared" si="69"/>
        <v>372</v>
      </c>
      <c r="F574" s="191">
        <f t="shared" si="69"/>
        <v>358</v>
      </c>
      <c r="G574" s="191">
        <f t="shared" si="69"/>
        <v>395</v>
      </c>
      <c r="H574" s="191">
        <f t="shared" si="69"/>
        <v>392</v>
      </c>
      <c r="I574" s="191">
        <f t="shared" si="69"/>
        <v>423</v>
      </c>
      <c r="J574" s="191">
        <f t="shared" si="69"/>
        <v>392</v>
      </c>
      <c r="K574" s="191">
        <f t="shared" si="69"/>
        <v>421</v>
      </c>
      <c r="L574" s="191">
        <f t="shared" si="69"/>
        <v>498</v>
      </c>
      <c r="M574" s="191">
        <f t="shared" si="69"/>
        <v>495</v>
      </c>
      <c r="N574" s="191">
        <f t="shared" si="69"/>
        <v>480</v>
      </c>
      <c r="O574" s="191">
        <f t="shared" si="69"/>
        <v>602</v>
      </c>
      <c r="P574" s="191">
        <f t="shared" si="69"/>
        <v>635</v>
      </c>
      <c r="Q574" s="191">
        <f t="shared" si="69"/>
        <v>737</v>
      </c>
      <c r="R574" s="191">
        <f t="shared" si="69"/>
        <v>765</v>
      </c>
      <c r="S574" s="191">
        <f t="shared" si="69"/>
        <v>923</v>
      </c>
      <c r="T574" s="191">
        <f t="shared" si="69"/>
        <v>1058</v>
      </c>
      <c r="U574" s="191">
        <f t="shared" si="70"/>
        <v>1076</v>
      </c>
      <c r="V574" s="191">
        <f t="shared" si="70"/>
        <v>1237</v>
      </c>
    </row>
    <row r="575" spans="1:22" ht="12" customHeight="1" x14ac:dyDescent="0.2">
      <c r="A575" s="88" t="s">
        <v>31</v>
      </c>
      <c r="B575" s="191">
        <f t="shared" si="51"/>
        <v>112</v>
      </c>
      <c r="C575" s="191">
        <f t="shared" si="69"/>
        <v>115</v>
      </c>
      <c r="D575" s="191">
        <f t="shared" si="69"/>
        <v>130</v>
      </c>
      <c r="E575" s="191">
        <f t="shared" si="69"/>
        <v>164</v>
      </c>
      <c r="F575" s="191">
        <f t="shared" si="69"/>
        <v>246</v>
      </c>
      <c r="G575" s="191">
        <f t="shared" si="69"/>
        <v>255</v>
      </c>
      <c r="H575" s="191">
        <f t="shared" si="69"/>
        <v>264</v>
      </c>
      <c r="I575" s="191">
        <f t="shared" si="69"/>
        <v>297</v>
      </c>
      <c r="J575" s="191">
        <f t="shared" si="69"/>
        <v>401</v>
      </c>
      <c r="K575" s="191">
        <f t="shared" si="69"/>
        <v>406</v>
      </c>
      <c r="L575" s="191">
        <f t="shared" si="69"/>
        <v>418</v>
      </c>
      <c r="M575" s="191">
        <f t="shared" si="69"/>
        <v>533</v>
      </c>
      <c r="N575" s="191">
        <f t="shared" si="69"/>
        <v>582</v>
      </c>
      <c r="O575" s="191">
        <f t="shared" si="69"/>
        <v>611</v>
      </c>
      <c r="P575" s="191">
        <f t="shared" si="69"/>
        <v>590</v>
      </c>
      <c r="Q575" s="191">
        <f t="shared" si="69"/>
        <v>625</v>
      </c>
      <c r="R575" s="191">
        <f t="shared" si="69"/>
        <v>670</v>
      </c>
      <c r="S575" s="191">
        <f t="shared" si="69"/>
        <v>703</v>
      </c>
      <c r="T575" s="191">
        <f t="shared" si="69"/>
        <v>739</v>
      </c>
      <c r="U575" s="191">
        <f t="shared" si="70"/>
        <v>852</v>
      </c>
      <c r="V575" s="191">
        <f t="shared" si="70"/>
        <v>879</v>
      </c>
    </row>
    <row r="576" spans="1:22" ht="12" customHeight="1" x14ac:dyDescent="0.2">
      <c r="A576" s="88" t="s">
        <v>32</v>
      </c>
      <c r="B576" s="191">
        <f t="shared" si="51"/>
        <v>0</v>
      </c>
      <c r="C576" s="191">
        <f t="shared" si="69"/>
        <v>0</v>
      </c>
      <c r="D576" s="191">
        <f t="shared" si="69"/>
        <v>0</v>
      </c>
      <c r="E576" s="191">
        <f t="shared" si="69"/>
        <v>0</v>
      </c>
      <c r="F576" s="191">
        <f t="shared" si="69"/>
        <v>0</v>
      </c>
      <c r="G576" s="191">
        <f>G616+G654</f>
        <v>0</v>
      </c>
      <c r="H576" s="191">
        <f t="shared" si="69"/>
        <v>0</v>
      </c>
      <c r="I576" s="191">
        <f t="shared" si="69"/>
        <v>0</v>
      </c>
      <c r="J576" s="191">
        <f t="shared" si="69"/>
        <v>0</v>
      </c>
      <c r="K576" s="191">
        <f t="shared" si="69"/>
        <v>0</v>
      </c>
      <c r="L576" s="191">
        <f t="shared" si="69"/>
        <v>0</v>
      </c>
      <c r="M576" s="191">
        <f t="shared" si="69"/>
        <v>0</v>
      </c>
      <c r="N576" s="191">
        <f t="shared" si="69"/>
        <v>0</v>
      </c>
      <c r="O576" s="191">
        <f t="shared" si="69"/>
        <v>0</v>
      </c>
      <c r="P576" s="191">
        <f t="shared" si="69"/>
        <v>0</v>
      </c>
      <c r="Q576" s="191">
        <f t="shared" si="69"/>
        <v>0</v>
      </c>
      <c r="R576" s="191">
        <f t="shared" si="69"/>
        <v>0</v>
      </c>
      <c r="S576" s="191">
        <f t="shared" si="69"/>
        <v>0</v>
      </c>
      <c r="T576" s="191">
        <f t="shared" si="69"/>
        <v>0</v>
      </c>
      <c r="U576" s="191">
        <f t="shared" si="70"/>
        <v>0</v>
      </c>
      <c r="V576" s="191">
        <f t="shared" si="70"/>
        <v>0</v>
      </c>
    </row>
    <row r="577" spans="1:26" ht="12" customHeight="1" x14ac:dyDescent="0.2">
      <c r="A577" s="88" t="s">
        <v>33</v>
      </c>
      <c r="B577" s="192">
        <v>0</v>
      </c>
      <c r="C577" s="192">
        <v>0</v>
      </c>
      <c r="D577" s="192">
        <v>0</v>
      </c>
      <c r="E577" s="192">
        <v>1</v>
      </c>
      <c r="F577" s="192">
        <v>1</v>
      </c>
      <c r="G577" s="192">
        <v>1</v>
      </c>
      <c r="H577" s="192">
        <v>1</v>
      </c>
      <c r="I577" s="192">
        <v>1</v>
      </c>
      <c r="J577" s="192">
        <v>1</v>
      </c>
      <c r="K577" s="192">
        <v>1</v>
      </c>
      <c r="L577" s="192">
        <v>2</v>
      </c>
      <c r="M577" s="192">
        <v>1</v>
      </c>
      <c r="N577" s="192">
        <v>2</v>
      </c>
      <c r="O577" s="192">
        <v>2</v>
      </c>
      <c r="P577" s="192">
        <v>2</v>
      </c>
      <c r="Q577" s="192">
        <v>2</v>
      </c>
      <c r="R577" s="192">
        <v>2</v>
      </c>
      <c r="S577" s="192"/>
      <c r="T577" s="193"/>
      <c r="U577" s="193"/>
      <c r="V577" s="201"/>
    </row>
    <row r="578" spans="1:26" ht="12" customHeight="1" x14ac:dyDescent="0.2">
      <c r="A578" s="88" t="s">
        <v>34</v>
      </c>
      <c r="B578" s="191">
        <f>B618+B656</f>
        <v>108</v>
      </c>
      <c r="C578" s="191">
        <f t="shared" ref="C578:T578" si="71">C618+C656</f>
        <v>114</v>
      </c>
      <c r="D578" s="191">
        <f t="shared" si="71"/>
        <v>98</v>
      </c>
      <c r="E578" s="191">
        <f t="shared" si="71"/>
        <v>106</v>
      </c>
      <c r="F578" s="191">
        <f t="shared" si="71"/>
        <v>110</v>
      </c>
      <c r="G578" s="191">
        <f t="shared" si="71"/>
        <v>114</v>
      </c>
      <c r="H578" s="191">
        <f t="shared" si="71"/>
        <v>112</v>
      </c>
      <c r="I578" s="191">
        <f t="shared" si="71"/>
        <v>114</v>
      </c>
      <c r="J578" s="191">
        <f t="shared" si="71"/>
        <v>126</v>
      </c>
      <c r="K578" s="191">
        <f t="shared" si="71"/>
        <v>136</v>
      </c>
      <c r="L578" s="191">
        <f t="shared" si="71"/>
        <v>128</v>
      </c>
      <c r="M578" s="191">
        <f t="shared" si="71"/>
        <v>148</v>
      </c>
      <c r="N578" s="191">
        <f t="shared" si="71"/>
        <v>136</v>
      </c>
      <c r="O578" s="191">
        <f t="shared" si="71"/>
        <v>196</v>
      </c>
      <c r="P578" s="191">
        <f t="shared" si="71"/>
        <v>184</v>
      </c>
      <c r="Q578" s="191">
        <f t="shared" si="71"/>
        <v>190</v>
      </c>
      <c r="R578" s="191">
        <f t="shared" si="71"/>
        <v>194</v>
      </c>
      <c r="S578" s="191">
        <f t="shared" si="71"/>
        <v>203</v>
      </c>
      <c r="T578" s="191">
        <f t="shared" si="71"/>
        <v>218</v>
      </c>
      <c r="U578" s="191">
        <f>U618+U656</f>
        <v>224</v>
      </c>
      <c r="V578" s="191">
        <f>V618+V656</f>
        <v>256</v>
      </c>
    </row>
    <row r="579" spans="1:26" ht="12" customHeight="1" x14ac:dyDescent="0.2">
      <c r="A579" s="88" t="s">
        <v>82</v>
      </c>
      <c r="B579" s="191">
        <f>B619+B657</f>
        <v>554</v>
      </c>
      <c r="C579" s="191">
        <f t="shared" ref="C579:T579" si="72">C619+C657</f>
        <v>568</v>
      </c>
      <c r="D579" s="191">
        <f t="shared" si="72"/>
        <v>556</v>
      </c>
      <c r="E579" s="191">
        <f t="shared" si="72"/>
        <v>568</v>
      </c>
      <c r="F579" s="191">
        <f t="shared" si="72"/>
        <v>604</v>
      </c>
      <c r="G579" s="191">
        <f t="shared" si="72"/>
        <v>588</v>
      </c>
      <c r="H579" s="191">
        <f t="shared" si="72"/>
        <v>582</v>
      </c>
      <c r="I579" s="191">
        <f t="shared" si="72"/>
        <v>604</v>
      </c>
      <c r="J579" s="191">
        <f t="shared" si="72"/>
        <v>654</v>
      </c>
      <c r="K579" s="191">
        <f t="shared" si="72"/>
        <v>782</v>
      </c>
      <c r="L579" s="191">
        <f t="shared" si="72"/>
        <v>838</v>
      </c>
      <c r="M579" s="191">
        <f t="shared" si="72"/>
        <v>858</v>
      </c>
      <c r="N579" s="191">
        <f t="shared" si="72"/>
        <v>906</v>
      </c>
      <c r="O579" s="191">
        <f t="shared" si="72"/>
        <v>898</v>
      </c>
      <c r="P579" s="191">
        <f t="shared" si="72"/>
        <v>912</v>
      </c>
      <c r="Q579" s="191">
        <f t="shared" si="72"/>
        <v>964</v>
      </c>
      <c r="R579" s="191">
        <f t="shared" si="72"/>
        <v>1054</v>
      </c>
      <c r="S579" s="191">
        <f t="shared" si="72"/>
        <v>1066</v>
      </c>
      <c r="T579" s="191">
        <f t="shared" si="72"/>
        <v>1044</v>
      </c>
      <c r="U579" s="191">
        <f>U619+U657</f>
        <v>1038</v>
      </c>
      <c r="V579" s="191">
        <f>V619+V657</f>
        <v>1066</v>
      </c>
    </row>
    <row r="580" spans="1:26" ht="12" customHeight="1" x14ac:dyDescent="0.2">
      <c r="A580" s="18" t="s">
        <v>35</v>
      </c>
      <c r="B580" s="181">
        <f>SUM(B549:B579)</f>
        <v>4764</v>
      </c>
      <c r="C580" s="181">
        <f t="shared" ref="C580:R580" si="73">SUM(C549:C579)</f>
        <v>4951</v>
      </c>
      <c r="D580" s="181">
        <f t="shared" si="73"/>
        <v>5022</v>
      </c>
      <c r="E580" s="181">
        <f t="shared" si="73"/>
        <v>5244</v>
      </c>
      <c r="F580" s="181">
        <f t="shared" si="73"/>
        <v>5410</v>
      </c>
      <c r="G580" s="181">
        <f t="shared" si="73"/>
        <v>5963</v>
      </c>
      <c r="H580" s="181">
        <f t="shared" si="73"/>
        <v>6411</v>
      </c>
      <c r="I580" s="181">
        <f t="shared" si="73"/>
        <v>6791</v>
      </c>
      <c r="J580" s="181">
        <f t="shared" si="73"/>
        <v>7222</v>
      </c>
      <c r="K580" s="181">
        <f t="shared" si="73"/>
        <v>8038</v>
      </c>
      <c r="L580" s="181">
        <f t="shared" si="73"/>
        <v>8444</v>
      </c>
      <c r="M580" s="181">
        <f t="shared" si="73"/>
        <v>8981</v>
      </c>
      <c r="N580" s="181">
        <f t="shared" si="73"/>
        <v>9188</v>
      </c>
      <c r="O580" s="181">
        <f t="shared" si="73"/>
        <v>9892</v>
      </c>
      <c r="P580" s="181">
        <f t="shared" si="73"/>
        <v>10510</v>
      </c>
      <c r="Q580" s="181">
        <f t="shared" si="73"/>
        <v>11522</v>
      </c>
      <c r="R580" s="181">
        <f t="shared" si="73"/>
        <v>12132</v>
      </c>
      <c r="S580" s="181">
        <f>R580*S581/R581</f>
        <v>15638.578070898599</v>
      </c>
      <c r="T580" s="181">
        <f>S580*T581/S581</f>
        <v>16145.661665292662</v>
      </c>
      <c r="U580" s="181">
        <f>T580*U581/T581</f>
        <v>15858.614344600164</v>
      </c>
      <c r="V580" s="181">
        <f>U580*V581/U581</f>
        <v>16805.770486397359</v>
      </c>
      <c r="Z580" s="25"/>
    </row>
    <row r="581" spans="1:26" s="74" customFormat="1" ht="12" customHeight="1" x14ac:dyDescent="0.2">
      <c r="A581" s="72" t="s">
        <v>97</v>
      </c>
      <c r="B581" s="73">
        <f t="shared" ref="B581:S581" si="74">SUM(B549:B579)-B577</f>
        <v>4764</v>
      </c>
      <c r="C581" s="73">
        <f t="shared" si="74"/>
        <v>4951</v>
      </c>
      <c r="D581" s="73">
        <f t="shared" si="74"/>
        <v>5022</v>
      </c>
      <c r="E581" s="73">
        <f t="shared" si="74"/>
        <v>5243</v>
      </c>
      <c r="F581" s="73">
        <f t="shared" si="74"/>
        <v>5409</v>
      </c>
      <c r="G581" s="73">
        <f t="shared" si="74"/>
        <v>5962</v>
      </c>
      <c r="H581" s="73">
        <f t="shared" si="74"/>
        <v>6410</v>
      </c>
      <c r="I581" s="73">
        <f t="shared" si="74"/>
        <v>6790</v>
      </c>
      <c r="J581" s="73">
        <f t="shared" si="74"/>
        <v>7221</v>
      </c>
      <c r="K581" s="73">
        <f t="shared" si="74"/>
        <v>8037</v>
      </c>
      <c r="L581" s="73">
        <f t="shared" si="74"/>
        <v>8442</v>
      </c>
      <c r="M581" s="73">
        <f t="shared" si="74"/>
        <v>8980</v>
      </c>
      <c r="N581" s="73">
        <f t="shared" si="74"/>
        <v>9186</v>
      </c>
      <c r="O581" s="73">
        <f t="shared" si="74"/>
        <v>9890</v>
      </c>
      <c r="P581" s="73">
        <f t="shared" si="74"/>
        <v>10508</v>
      </c>
      <c r="Q581" s="73">
        <f t="shared" si="74"/>
        <v>11520</v>
      </c>
      <c r="R581" s="73">
        <f t="shared" si="74"/>
        <v>12130</v>
      </c>
      <c r="S581" s="73">
        <f t="shared" si="74"/>
        <v>15636</v>
      </c>
      <c r="T581" s="73">
        <f>SUM(T549:T579)-T577</f>
        <v>16143</v>
      </c>
      <c r="U581" s="73">
        <f>SUM(U549:U579)-U577</f>
        <v>15856</v>
      </c>
      <c r="V581" s="73">
        <f>SUM(V549:V579)-V577</f>
        <v>16803</v>
      </c>
      <c r="Z581" s="75"/>
    </row>
    <row r="583" spans="1:26" ht="14.25" x14ac:dyDescent="0.2">
      <c r="A583" s="176" t="s">
        <v>107</v>
      </c>
      <c r="B583" s="176" t="s">
        <v>108</v>
      </c>
      <c r="C583" s="188"/>
      <c r="D583" s="188"/>
      <c r="E583" s="188"/>
      <c r="F583" s="188"/>
      <c r="G583" s="188"/>
      <c r="H583" s="188"/>
      <c r="I583" s="188"/>
      <c r="J583" s="188"/>
      <c r="K583" s="188"/>
      <c r="L583" s="188"/>
      <c r="M583" s="188"/>
      <c r="N583" s="188"/>
      <c r="O583" s="188"/>
      <c r="P583" s="188"/>
      <c r="Q583" s="188"/>
      <c r="R583" s="188"/>
      <c r="S583" s="188"/>
      <c r="T583" s="188"/>
      <c r="U583" s="188"/>
      <c r="V583" s="188"/>
    </row>
    <row r="584" spans="1:26" ht="14.25" x14ac:dyDescent="0.2">
      <c r="A584" s="176" t="s">
        <v>72</v>
      </c>
      <c r="B584" s="176" t="s">
        <v>199</v>
      </c>
      <c r="C584" s="188"/>
      <c r="D584" s="188"/>
      <c r="E584" s="188"/>
      <c r="F584" s="188"/>
      <c r="G584" s="188"/>
      <c r="H584" s="188"/>
      <c r="I584" s="188"/>
      <c r="J584" s="188"/>
      <c r="K584" s="188"/>
      <c r="L584" s="188"/>
      <c r="M584" s="188"/>
      <c r="N584" s="188"/>
      <c r="O584" s="188"/>
      <c r="P584" s="188"/>
      <c r="Q584" s="188"/>
      <c r="R584" s="188"/>
      <c r="S584" s="188"/>
      <c r="T584" s="188"/>
      <c r="U584" s="188"/>
      <c r="V584" s="188"/>
    </row>
    <row r="585" spans="1:26" ht="14.25" x14ac:dyDescent="0.2">
      <c r="A585" s="176" t="s">
        <v>200</v>
      </c>
      <c r="B585" s="176" t="s">
        <v>201</v>
      </c>
      <c r="C585" s="188"/>
      <c r="D585" s="188"/>
      <c r="E585" s="188"/>
      <c r="F585" s="188"/>
      <c r="G585" s="188"/>
      <c r="H585" s="188"/>
      <c r="I585" s="188"/>
      <c r="J585" s="188"/>
      <c r="K585" s="188"/>
      <c r="L585" s="188"/>
      <c r="M585" s="188"/>
      <c r="N585" s="188"/>
      <c r="O585" s="188"/>
      <c r="P585" s="188"/>
      <c r="Q585" s="188"/>
      <c r="R585" s="188"/>
      <c r="S585" s="188"/>
      <c r="T585" s="188"/>
      <c r="U585" s="188"/>
      <c r="V585" s="188"/>
    </row>
    <row r="587" spans="1:26" x14ac:dyDescent="0.2">
      <c r="A587" s="189" t="s">
        <v>202</v>
      </c>
      <c r="B587" s="189" t="s">
        <v>56</v>
      </c>
      <c r="C587" s="189" t="s">
        <v>57</v>
      </c>
      <c r="D587" s="189" t="s">
        <v>58</v>
      </c>
      <c r="E587" s="189" t="s">
        <v>59</v>
      </c>
      <c r="F587" s="189" t="s">
        <v>60</v>
      </c>
      <c r="G587" s="189" t="s">
        <v>61</v>
      </c>
      <c r="H587" s="189" t="s">
        <v>62</v>
      </c>
      <c r="I587" s="189" t="s">
        <v>63</v>
      </c>
      <c r="J587" s="189" t="s">
        <v>64</v>
      </c>
      <c r="K587" s="189" t="s">
        <v>65</v>
      </c>
      <c r="L587" s="189" t="s">
        <v>66</v>
      </c>
      <c r="M587" s="189" t="s">
        <v>67</v>
      </c>
      <c r="N587" s="189" t="s">
        <v>68</v>
      </c>
      <c r="O587" s="189" t="s">
        <v>69</v>
      </c>
      <c r="P587" s="189" t="s">
        <v>70</v>
      </c>
      <c r="Q587" s="189" t="s">
        <v>71</v>
      </c>
      <c r="R587" s="189" t="s">
        <v>87</v>
      </c>
      <c r="S587" s="189" t="s">
        <v>95</v>
      </c>
      <c r="T587" s="189" t="s">
        <v>96</v>
      </c>
      <c r="U587" s="189" t="s">
        <v>197</v>
      </c>
      <c r="V587" s="189" t="s">
        <v>271</v>
      </c>
    </row>
    <row r="588" spans="1:26" x14ac:dyDescent="0.2">
      <c r="A588" s="189" t="s">
        <v>78</v>
      </c>
      <c r="B588" s="424">
        <v>2132</v>
      </c>
      <c r="C588" s="424">
        <v>2215</v>
      </c>
      <c r="D588" s="424">
        <v>2254</v>
      </c>
      <c r="E588" s="424">
        <v>2350</v>
      </c>
      <c r="F588" s="424">
        <v>2407</v>
      </c>
      <c r="G588" s="424">
        <v>2669</v>
      </c>
      <c r="H588" s="424">
        <v>2888</v>
      </c>
      <c r="I588" s="424">
        <v>3066</v>
      </c>
      <c r="J588" s="424">
        <v>3280</v>
      </c>
      <c r="K588" s="424">
        <v>3624</v>
      </c>
      <c r="L588" s="424">
        <v>3827</v>
      </c>
      <c r="M588" s="424">
        <v>4074</v>
      </c>
      <c r="N588" s="424">
        <v>4166</v>
      </c>
      <c r="O588" s="424">
        <v>4414</v>
      </c>
      <c r="P588" s="424">
        <v>4732</v>
      </c>
      <c r="Q588" s="424">
        <v>5196</v>
      </c>
      <c r="R588" s="424">
        <v>5341</v>
      </c>
      <c r="S588" s="424">
        <v>7330</v>
      </c>
      <c r="T588" s="424">
        <v>7608</v>
      </c>
      <c r="U588" s="424">
        <v>7484</v>
      </c>
      <c r="V588" s="424">
        <v>8052</v>
      </c>
    </row>
    <row r="589" spans="1:26" x14ac:dyDescent="0.2">
      <c r="A589" s="189" t="s">
        <v>120</v>
      </c>
      <c r="B589" s="425">
        <v>112</v>
      </c>
      <c r="C589" s="425">
        <v>116</v>
      </c>
      <c r="D589" s="425">
        <v>119</v>
      </c>
      <c r="E589" s="425">
        <v>124</v>
      </c>
      <c r="F589" s="425">
        <v>119</v>
      </c>
      <c r="G589" s="425">
        <v>129</v>
      </c>
      <c r="H589" s="425">
        <v>130</v>
      </c>
      <c r="I589" s="425">
        <v>137</v>
      </c>
      <c r="J589" s="425">
        <v>125</v>
      </c>
      <c r="K589" s="425">
        <v>122</v>
      </c>
      <c r="L589" s="425">
        <v>141</v>
      </c>
      <c r="M589" s="425">
        <v>143</v>
      </c>
      <c r="N589" s="425">
        <v>135</v>
      </c>
      <c r="O589" s="425">
        <v>182</v>
      </c>
      <c r="P589" s="425">
        <v>172</v>
      </c>
      <c r="Q589" s="425">
        <v>187</v>
      </c>
      <c r="R589" s="425">
        <v>184</v>
      </c>
      <c r="S589" s="425">
        <v>135</v>
      </c>
      <c r="T589" s="425">
        <v>202</v>
      </c>
      <c r="U589" s="425">
        <v>237</v>
      </c>
      <c r="V589" s="425">
        <v>329</v>
      </c>
    </row>
    <row r="590" spans="1:26" x14ac:dyDescent="0.2">
      <c r="A590" s="189" t="s">
        <v>121</v>
      </c>
      <c r="B590" s="425">
        <v>0</v>
      </c>
      <c r="C590" s="425">
        <v>0</v>
      </c>
      <c r="D590" s="425">
        <v>0</v>
      </c>
      <c r="E590" s="425">
        <v>0</v>
      </c>
      <c r="F590" s="425">
        <v>0</v>
      </c>
      <c r="G590" s="425">
        <v>0</v>
      </c>
      <c r="H590" s="425">
        <v>0</v>
      </c>
      <c r="I590" s="425">
        <v>0</v>
      </c>
      <c r="J590" s="425">
        <v>0</v>
      </c>
      <c r="K590" s="425">
        <v>0</v>
      </c>
      <c r="L590" s="425">
        <v>0</v>
      </c>
      <c r="M590" s="425">
        <v>0</v>
      </c>
      <c r="N590" s="425">
        <v>0</v>
      </c>
      <c r="O590" s="425">
        <v>0</v>
      </c>
      <c r="P590" s="425">
        <v>0</v>
      </c>
      <c r="Q590" s="425">
        <v>0</v>
      </c>
      <c r="R590" s="425">
        <v>0</v>
      </c>
      <c r="S590" s="425">
        <v>0</v>
      </c>
      <c r="T590" s="425">
        <v>0</v>
      </c>
      <c r="U590" s="425">
        <v>0</v>
      </c>
      <c r="V590" s="425">
        <v>0</v>
      </c>
    </row>
    <row r="591" spans="1:26" x14ac:dyDescent="0.2">
      <c r="A591" s="189" t="s">
        <v>122</v>
      </c>
      <c r="B591" s="425">
        <v>0</v>
      </c>
      <c r="C591" s="425">
        <v>0</v>
      </c>
      <c r="D591" s="425">
        <v>0</v>
      </c>
      <c r="E591" s="425">
        <v>0</v>
      </c>
      <c r="F591" s="425">
        <v>0</v>
      </c>
      <c r="G591" s="425">
        <v>0</v>
      </c>
      <c r="H591" s="425">
        <v>0</v>
      </c>
      <c r="I591" s="425">
        <v>0</v>
      </c>
      <c r="J591" s="425">
        <v>0</v>
      </c>
      <c r="K591" s="425">
        <v>37</v>
      </c>
      <c r="L591" s="425">
        <v>44</v>
      </c>
      <c r="M591" s="425">
        <v>53</v>
      </c>
      <c r="N591" s="425">
        <v>54</v>
      </c>
      <c r="O591" s="425">
        <v>50</v>
      </c>
      <c r="P591" s="425">
        <v>63</v>
      </c>
      <c r="Q591" s="425">
        <v>58</v>
      </c>
      <c r="R591" s="425">
        <v>57</v>
      </c>
      <c r="S591" s="425">
        <v>57</v>
      </c>
      <c r="T591" s="425">
        <v>57</v>
      </c>
      <c r="U591" s="425">
        <v>54</v>
      </c>
      <c r="V591" s="425">
        <v>63</v>
      </c>
    </row>
    <row r="592" spans="1:26" x14ac:dyDescent="0.2">
      <c r="A592" s="189" t="s">
        <v>123</v>
      </c>
      <c r="B592" s="425">
        <v>251</v>
      </c>
      <c r="C592" s="425">
        <v>271</v>
      </c>
      <c r="D592" s="425">
        <v>275</v>
      </c>
      <c r="E592" s="425">
        <v>293</v>
      </c>
      <c r="F592" s="425">
        <v>306</v>
      </c>
      <c r="G592" s="425">
        <v>332</v>
      </c>
      <c r="H592" s="425">
        <v>350</v>
      </c>
      <c r="I592" s="425">
        <v>376</v>
      </c>
      <c r="J592" s="425">
        <v>373</v>
      </c>
      <c r="K592" s="425">
        <v>409</v>
      </c>
      <c r="L592" s="425">
        <v>427</v>
      </c>
      <c r="M592" s="425">
        <v>453</v>
      </c>
      <c r="N592" s="425">
        <v>476</v>
      </c>
      <c r="O592" s="425">
        <v>514</v>
      </c>
      <c r="P592" s="425">
        <v>523</v>
      </c>
      <c r="Q592" s="425">
        <v>531</v>
      </c>
      <c r="R592" s="425">
        <v>540</v>
      </c>
      <c r="S592" s="425">
        <v>558</v>
      </c>
      <c r="T592" s="425">
        <v>583</v>
      </c>
      <c r="U592" s="425">
        <v>552</v>
      </c>
      <c r="V592" s="425">
        <v>534</v>
      </c>
    </row>
    <row r="593" spans="1:22" x14ac:dyDescent="0.2">
      <c r="A593" s="189" t="s">
        <v>203</v>
      </c>
      <c r="B593" s="425">
        <v>562</v>
      </c>
      <c r="C593" s="425">
        <v>547</v>
      </c>
      <c r="D593" s="425">
        <v>553</v>
      </c>
      <c r="E593" s="425">
        <v>563</v>
      </c>
      <c r="F593" s="425">
        <v>573</v>
      </c>
      <c r="G593" s="425">
        <v>588</v>
      </c>
      <c r="H593" s="425">
        <v>633</v>
      </c>
      <c r="I593" s="425">
        <v>638</v>
      </c>
      <c r="J593" s="425">
        <v>701</v>
      </c>
      <c r="K593" s="425">
        <v>756</v>
      </c>
      <c r="L593" s="425">
        <v>709</v>
      </c>
      <c r="M593" s="425">
        <v>748</v>
      </c>
      <c r="N593" s="425">
        <v>763</v>
      </c>
      <c r="O593" s="425">
        <v>629</v>
      </c>
      <c r="P593" s="425">
        <v>624</v>
      </c>
      <c r="Q593" s="425">
        <v>831</v>
      </c>
      <c r="R593" s="425">
        <v>919</v>
      </c>
      <c r="S593" s="425">
        <v>2467</v>
      </c>
      <c r="T593" s="425">
        <v>2462</v>
      </c>
      <c r="U593" s="425">
        <v>2045</v>
      </c>
      <c r="V593" s="425">
        <v>2271</v>
      </c>
    </row>
    <row r="594" spans="1:22" x14ac:dyDescent="0.2">
      <c r="A594" s="189" t="s">
        <v>125</v>
      </c>
      <c r="B594" s="425">
        <v>0</v>
      </c>
      <c r="C594" s="425">
        <v>0</v>
      </c>
      <c r="D594" s="425">
        <v>0</v>
      </c>
      <c r="E594" s="425">
        <v>0</v>
      </c>
      <c r="F594" s="425">
        <v>0</v>
      </c>
      <c r="G594" s="425">
        <v>0</v>
      </c>
      <c r="H594" s="425">
        <v>0</v>
      </c>
      <c r="I594" s="425">
        <v>0</v>
      </c>
      <c r="J594" s="425">
        <v>0</v>
      </c>
      <c r="K594" s="425">
        <v>0</v>
      </c>
      <c r="L594" s="425">
        <v>0</v>
      </c>
      <c r="M594" s="425">
        <v>0</v>
      </c>
      <c r="N594" s="425">
        <v>0</v>
      </c>
      <c r="O594" s="425">
        <v>0</v>
      </c>
      <c r="P594" s="425">
        <v>0</v>
      </c>
      <c r="Q594" s="425">
        <v>0</v>
      </c>
      <c r="R594" s="425">
        <v>0</v>
      </c>
      <c r="S594" s="425">
        <v>0</v>
      </c>
      <c r="T594" s="425">
        <v>0</v>
      </c>
      <c r="U594" s="425">
        <v>0</v>
      </c>
      <c r="V594" s="425">
        <v>0</v>
      </c>
    </row>
    <row r="595" spans="1:22" x14ac:dyDescent="0.2">
      <c r="A595" s="189" t="s">
        <v>126</v>
      </c>
      <c r="B595" s="425">
        <v>0</v>
      </c>
      <c r="C595" s="425">
        <v>0</v>
      </c>
      <c r="D595" s="425">
        <v>0</v>
      </c>
      <c r="E595" s="425">
        <v>0</v>
      </c>
      <c r="F595" s="425">
        <v>0</v>
      </c>
      <c r="G595" s="425">
        <v>0</v>
      </c>
      <c r="H595" s="425">
        <v>0</v>
      </c>
      <c r="I595" s="425">
        <v>0</v>
      </c>
      <c r="J595" s="425">
        <v>0</v>
      </c>
      <c r="K595" s="425">
        <v>0</v>
      </c>
      <c r="L595" s="425">
        <v>0</v>
      </c>
      <c r="M595" s="425">
        <v>0</v>
      </c>
      <c r="N595" s="425">
        <v>0</v>
      </c>
      <c r="O595" s="425">
        <v>0</v>
      </c>
      <c r="P595" s="425">
        <v>0</v>
      </c>
      <c r="Q595" s="425">
        <v>0</v>
      </c>
      <c r="R595" s="425">
        <v>0</v>
      </c>
      <c r="S595" s="425">
        <v>0</v>
      </c>
      <c r="T595" s="425">
        <v>0</v>
      </c>
      <c r="U595" s="425">
        <v>5</v>
      </c>
      <c r="V595" s="425">
        <v>6</v>
      </c>
    </row>
    <row r="596" spans="1:22" x14ac:dyDescent="0.2">
      <c r="A596" s="189" t="s">
        <v>127</v>
      </c>
      <c r="B596" s="425">
        <v>0</v>
      </c>
      <c r="C596" s="425">
        <v>0</v>
      </c>
      <c r="D596" s="425">
        <v>0</v>
      </c>
      <c r="E596" s="425">
        <v>0</v>
      </c>
      <c r="F596" s="425">
        <v>0</v>
      </c>
      <c r="G596" s="425">
        <v>0</v>
      </c>
      <c r="H596" s="425">
        <v>0</v>
      </c>
      <c r="I596" s="425">
        <v>0</v>
      </c>
      <c r="J596" s="425">
        <v>0</v>
      </c>
      <c r="K596" s="425">
        <v>0</v>
      </c>
      <c r="L596" s="425">
        <v>0</v>
      </c>
      <c r="M596" s="425">
        <v>0</v>
      </c>
      <c r="N596" s="425">
        <v>0</v>
      </c>
      <c r="O596" s="425">
        <v>0</v>
      </c>
      <c r="P596" s="425">
        <v>0</v>
      </c>
      <c r="Q596" s="425">
        <v>0</v>
      </c>
      <c r="R596" s="425">
        <v>0</v>
      </c>
      <c r="S596" s="425">
        <v>0</v>
      </c>
      <c r="T596" s="425">
        <v>0</v>
      </c>
      <c r="U596" s="425">
        <v>0</v>
      </c>
      <c r="V596" s="425">
        <v>0</v>
      </c>
    </row>
    <row r="597" spans="1:22" x14ac:dyDescent="0.2">
      <c r="A597" s="189" t="s">
        <v>128</v>
      </c>
      <c r="B597" s="425">
        <v>41</v>
      </c>
      <c r="C597" s="425">
        <v>41</v>
      </c>
      <c r="D597" s="425">
        <v>43</v>
      </c>
      <c r="E597" s="425">
        <v>43</v>
      </c>
      <c r="F597" s="425">
        <v>58</v>
      </c>
      <c r="G597" s="425">
        <v>94</v>
      </c>
      <c r="H597" s="425">
        <v>106</v>
      </c>
      <c r="I597" s="425">
        <v>97</v>
      </c>
      <c r="J597" s="425">
        <v>93</v>
      </c>
      <c r="K597" s="425">
        <v>99</v>
      </c>
      <c r="L597" s="425">
        <v>115</v>
      </c>
      <c r="M597" s="425">
        <v>139</v>
      </c>
      <c r="N597" s="425">
        <v>97</v>
      </c>
      <c r="O597" s="425">
        <v>114</v>
      </c>
      <c r="P597" s="425">
        <v>122</v>
      </c>
      <c r="Q597" s="425">
        <v>189</v>
      </c>
      <c r="R597" s="425">
        <v>252</v>
      </c>
      <c r="S597" s="425">
        <v>309</v>
      </c>
      <c r="T597" s="425">
        <v>328</v>
      </c>
      <c r="U597" s="425">
        <v>319</v>
      </c>
      <c r="V597" s="425">
        <v>216</v>
      </c>
    </row>
    <row r="598" spans="1:22" x14ac:dyDescent="0.2">
      <c r="A598" s="189" t="s">
        <v>129</v>
      </c>
      <c r="B598" s="425">
        <v>573</v>
      </c>
      <c r="C598" s="425">
        <v>627</v>
      </c>
      <c r="D598" s="425">
        <v>627</v>
      </c>
      <c r="E598" s="425">
        <v>628</v>
      </c>
      <c r="F598" s="425">
        <v>633</v>
      </c>
      <c r="G598" s="425">
        <v>721</v>
      </c>
      <c r="H598" s="425">
        <v>745</v>
      </c>
      <c r="I598" s="425">
        <v>757</v>
      </c>
      <c r="J598" s="425">
        <v>780</v>
      </c>
      <c r="K598" s="425">
        <v>873</v>
      </c>
      <c r="L598" s="425">
        <v>929</v>
      </c>
      <c r="M598" s="425">
        <v>966</v>
      </c>
      <c r="N598" s="425">
        <v>1021</v>
      </c>
      <c r="O598" s="425">
        <v>1071</v>
      </c>
      <c r="P598" s="425">
        <v>1152</v>
      </c>
      <c r="Q598" s="425">
        <v>1139</v>
      </c>
      <c r="R598" s="425">
        <v>974</v>
      </c>
      <c r="S598" s="425">
        <v>1014</v>
      </c>
      <c r="T598" s="425">
        <v>1064</v>
      </c>
      <c r="U598" s="425">
        <v>1137</v>
      </c>
      <c r="V598" s="425">
        <v>1214</v>
      </c>
    </row>
    <row r="599" spans="1:22" x14ac:dyDescent="0.2">
      <c r="A599" s="189" t="s">
        <v>130</v>
      </c>
      <c r="B599" s="425">
        <v>11</v>
      </c>
      <c r="C599" s="425">
        <v>24</v>
      </c>
      <c r="D599" s="425">
        <v>21</v>
      </c>
      <c r="E599" s="425">
        <v>23</v>
      </c>
      <c r="F599" s="425">
        <v>25</v>
      </c>
      <c r="G599" s="425">
        <v>62</v>
      </c>
      <c r="H599" s="425">
        <v>67</v>
      </c>
      <c r="I599" s="425">
        <v>86</v>
      </c>
      <c r="J599" s="425">
        <v>136</v>
      </c>
      <c r="K599" s="425">
        <v>187</v>
      </c>
      <c r="L599" s="425">
        <v>167</v>
      </c>
      <c r="M599" s="425">
        <v>199</v>
      </c>
      <c r="N599" s="425">
        <v>213</v>
      </c>
      <c r="O599" s="425">
        <v>346</v>
      </c>
      <c r="P599" s="425">
        <v>493</v>
      </c>
      <c r="Q599" s="425">
        <v>556</v>
      </c>
      <c r="R599" s="425">
        <v>641</v>
      </c>
      <c r="S599" s="425">
        <v>700</v>
      </c>
      <c r="T599" s="425">
        <v>639</v>
      </c>
      <c r="U599" s="425">
        <v>686</v>
      </c>
      <c r="V599" s="425">
        <v>778</v>
      </c>
    </row>
    <row r="600" spans="1:22" x14ac:dyDescent="0.2">
      <c r="A600" s="189" t="s">
        <v>131</v>
      </c>
      <c r="B600" s="425">
        <v>0</v>
      </c>
      <c r="C600" s="425">
        <v>0</v>
      </c>
      <c r="D600" s="425">
        <v>0</v>
      </c>
      <c r="E600" s="425">
        <v>0</v>
      </c>
      <c r="F600" s="425">
        <v>0</v>
      </c>
      <c r="G600" s="425">
        <v>0</v>
      </c>
      <c r="H600" s="425">
        <v>0</v>
      </c>
      <c r="I600" s="425">
        <v>0</v>
      </c>
      <c r="J600" s="425">
        <v>0</v>
      </c>
      <c r="K600" s="425">
        <v>0</v>
      </c>
      <c r="L600" s="425">
        <v>0</v>
      </c>
      <c r="M600" s="425">
        <v>0</v>
      </c>
      <c r="N600" s="425">
        <v>0</v>
      </c>
      <c r="O600" s="425">
        <v>0</v>
      </c>
      <c r="P600" s="425">
        <v>0</v>
      </c>
      <c r="Q600" s="425">
        <v>0</v>
      </c>
      <c r="R600" s="425">
        <v>0</v>
      </c>
      <c r="S600" s="425">
        <v>0</v>
      </c>
      <c r="T600" s="425">
        <v>0</v>
      </c>
      <c r="U600" s="425">
        <v>0</v>
      </c>
      <c r="V600" s="425">
        <v>0</v>
      </c>
    </row>
    <row r="601" spans="1:22" x14ac:dyDescent="0.2">
      <c r="A601" s="189" t="s">
        <v>132</v>
      </c>
      <c r="B601" s="425">
        <v>0</v>
      </c>
      <c r="C601" s="425">
        <v>0</v>
      </c>
      <c r="D601" s="425">
        <v>0</v>
      </c>
      <c r="E601" s="425">
        <v>0</v>
      </c>
      <c r="F601" s="425">
        <v>0</v>
      </c>
      <c r="G601" s="425">
        <v>0</v>
      </c>
      <c r="H601" s="425">
        <v>0</v>
      </c>
      <c r="I601" s="425">
        <v>0</v>
      </c>
      <c r="J601" s="425">
        <v>0</v>
      </c>
      <c r="K601" s="425">
        <v>0</v>
      </c>
      <c r="L601" s="425">
        <v>0</v>
      </c>
      <c r="M601" s="425">
        <v>0</v>
      </c>
      <c r="N601" s="425">
        <v>0</v>
      </c>
      <c r="O601" s="425">
        <v>0</v>
      </c>
      <c r="P601" s="425">
        <v>0</v>
      </c>
      <c r="Q601" s="425">
        <v>0</v>
      </c>
      <c r="R601" s="425">
        <v>0</v>
      </c>
      <c r="S601" s="425">
        <v>0</v>
      </c>
      <c r="T601" s="425">
        <v>0</v>
      </c>
      <c r="U601" s="425">
        <v>0</v>
      </c>
      <c r="V601" s="425">
        <v>0</v>
      </c>
    </row>
    <row r="602" spans="1:22" x14ac:dyDescent="0.2">
      <c r="A602" s="189" t="s">
        <v>133</v>
      </c>
      <c r="B602" s="425">
        <v>0</v>
      </c>
      <c r="C602" s="425">
        <v>0</v>
      </c>
      <c r="D602" s="425">
        <v>0</v>
      </c>
      <c r="E602" s="425">
        <v>0</v>
      </c>
      <c r="F602" s="425">
        <v>0</v>
      </c>
      <c r="G602" s="425">
        <v>0</v>
      </c>
      <c r="H602" s="425">
        <v>0</v>
      </c>
      <c r="I602" s="425">
        <v>0</v>
      </c>
      <c r="J602" s="425">
        <v>0</v>
      </c>
      <c r="K602" s="425">
        <v>0</v>
      </c>
      <c r="L602" s="425">
        <v>0</v>
      </c>
      <c r="M602" s="425">
        <v>0</v>
      </c>
      <c r="N602" s="425">
        <v>0</v>
      </c>
      <c r="O602" s="425">
        <v>0</v>
      </c>
      <c r="P602" s="425">
        <v>0</v>
      </c>
      <c r="Q602" s="425">
        <v>0</v>
      </c>
      <c r="R602" s="425">
        <v>0</v>
      </c>
      <c r="S602" s="425">
        <v>0</v>
      </c>
      <c r="T602" s="425">
        <v>0</v>
      </c>
      <c r="U602" s="425">
        <v>0</v>
      </c>
      <c r="V602" s="425">
        <v>0</v>
      </c>
    </row>
    <row r="603" spans="1:22" x14ac:dyDescent="0.2">
      <c r="A603" s="189" t="s">
        <v>134</v>
      </c>
      <c r="B603" s="425">
        <v>12</v>
      </c>
      <c r="C603" s="425">
        <v>12</v>
      </c>
      <c r="D603" s="425">
        <v>13</v>
      </c>
      <c r="E603" s="425">
        <v>12</v>
      </c>
      <c r="F603" s="425">
        <v>12</v>
      </c>
      <c r="G603" s="425">
        <v>11</v>
      </c>
      <c r="H603" s="425">
        <v>9</v>
      </c>
      <c r="I603" s="425">
        <v>10</v>
      </c>
      <c r="J603" s="425">
        <v>9</v>
      </c>
      <c r="K603" s="425">
        <v>10</v>
      </c>
      <c r="L603" s="425">
        <v>10</v>
      </c>
      <c r="M603" s="425">
        <v>10</v>
      </c>
      <c r="N603" s="425">
        <v>10</v>
      </c>
      <c r="O603" s="425">
        <v>12</v>
      </c>
      <c r="P603" s="425">
        <v>13</v>
      </c>
      <c r="Q603" s="425">
        <v>12</v>
      </c>
      <c r="R603" s="425">
        <v>12</v>
      </c>
      <c r="S603" s="425">
        <v>13</v>
      </c>
      <c r="T603" s="425">
        <v>13</v>
      </c>
      <c r="U603" s="425">
        <v>11</v>
      </c>
      <c r="V603" s="425">
        <v>14</v>
      </c>
    </row>
    <row r="604" spans="1:22" x14ac:dyDescent="0.2">
      <c r="A604" s="189" t="s">
        <v>135</v>
      </c>
      <c r="B604" s="425">
        <v>12</v>
      </c>
      <c r="C604" s="425">
        <v>19</v>
      </c>
      <c r="D604" s="425">
        <v>26</v>
      </c>
      <c r="E604" s="425">
        <v>25</v>
      </c>
      <c r="F604" s="425">
        <v>29</v>
      </c>
      <c r="G604" s="425">
        <v>26</v>
      </c>
      <c r="H604" s="425">
        <v>28</v>
      </c>
      <c r="I604" s="425">
        <v>29</v>
      </c>
      <c r="J604" s="425">
        <v>30</v>
      </c>
      <c r="K604" s="425">
        <v>29</v>
      </c>
      <c r="L604" s="425">
        <v>29</v>
      </c>
      <c r="M604" s="425">
        <v>31</v>
      </c>
      <c r="N604" s="425">
        <v>24</v>
      </c>
      <c r="O604" s="425">
        <v>18</v>
      </c>
      <c r="P604" s="425">
        <v>16</v>
      </c>
      <c r="Q604" s="425">
        <v>33</v>
      </c>
      <c r="R604" s="425">
        <v>47</v>
      </c>
      <c r="S604" s="425">
        <v>54</v>
      </c>
      <c r="T604" s="425">
        <v>46</v>
      </c>
      <c r="U604" s="425">
        <v>46</v>
      </c>
      <c r="V604" s="425">
        <v>53</v>
      </c>
    </row>
    <row r="605" spans="1:22" x14ac:dyDescent="0.2">
      <c r="A605" s="189" t="s">
        <v>136</v>
      </c>
      <c r="B605" s="426"/>
      <c r="C605" s="426"/>
      <c r="D605" s="426"/>
      <c r="E605" s="426"/>
      <c r="F605" s="426"/>
      <c r="G605" s="426"/>
      <c r="H605" s="426"/>
      <c r="I605" s="426"/>
      <c r="J605" s="426"/>
      <c r="K605" s="426"/>
      <c r="L605" s="426"/>
      <c r="M605" s="426"/>
      <c r="N605" s="426"/>
      <c r="O605" s="426"/>
      <c r="P605" s="426"/>
      <c r="Q605" s="426"/>
      <c r="R605" s="426"/>
      <c r="S605" s="426"/>
      <c r="T605" s="426"/>
      <c r="U605" s="426"/>
      <c r="V605" s="426"/>
    </row>
    <row r="606" spans="1:22" x14ac:dyDescent="0.2">
      <c r="A606" s="189" t="s">
        <v>137</v>
      </c>
      <c r="B606" s="425">
        <v>315</v>
      </c>
      <c r="C606" s="425">
        <v>309</v>
      </c>
      <c r="D606" s="425">
        <v>308</v>
      </c>
      <c r="E606" s="425">
        <v>347</v>
      </c>
      <c r="F606" s="425">
        <v>326</v>
      </c>
      <c r="G606" s="425">
        <v>369</v>
      </c>
      <c r="H606" s="425">
        <v>467</v>
      </c>
      <c r="I606" s="425">
        <v>549</v>
      </c>
      <c r="J606" s="425">
        <v>584</v>
      </c>
      <c r="K606" s="425">
        <v>607</v>
      </c>
      <c r="L606" s="425">
        <v>609</v>
      </c>
      <c r="M606" s="425">
        <v>588</v>
      </c>
      <c r="N606" s="425">
        <v>609</v>
      </c>
      <c r="O606" s="425">
        <v>599</v>
      </c>
      <c r="P606" s="425">
        <v>623</v>
      </c>
      <c r="Q606" s="425">
        <v>637</v>
      </c>
      <c r="R606" s="425">
        <v>636</v>
      </c>
      <c r="S606" s="425">
        <v>665</v>
      </c>
      <c r="T606" s="425">
        <v>730</v>
      </c>
      <c r="U606" s="425">
        <v>775</v>
      </c>
      <c r="V606" s="425">
        <v>817</v>
      </c>
    </row>
    <row r="607" spans="1:22" x14ac:dyDescent="0.2">
      <c r="A607" s="189" t="s">
        <v>138</v>
      </c>
      <c r="B607" s="425">
        <v>22</v>
      </c>
      <c r="C607" s="425">
        <v>26</v>
      </c>
      <c r="D607" s="425">
        <v>32</v>
      </c>
      <c r="E607" s="425">
        <v>34</v>
      </c>
      <c r="F607" s="425">
        <v>35</v>
      </c>
      <c r="G607" s="425">
        <v>35</v>
      </c>
      <c r="H607" s="425">
        <v>43</v>
      </c>
      <c r="I607" s="425">
        <v>44</v>
      </c>
      <c r="J607" s="425">
        <v>43</v>
      </c>
      <c r="K607" s="425">
        <v>43</v>
      </c>
      <c r="L607" s="425">
        <v>42</v>
      </c>
      <c r="M607" s="425">
        <v>44</v>
      </c>
      <c r="N607" s="425">
        <v>47</v>
      </c>
      <c r="O607" s="425">
        <v>67</v>
      </c>
      <c r="P607" s="425">
        <v>101</v>
      </c>
      <c r="Q607" s="425">
        <v>103</v>
      </c>
      <c r="R607" s="425">
        <v>133</v>
      </c>
      <c r="S607" s="425">
        <v>132</v>
      </c>
      <c r="T607" s="425">
        <v>130</v>
      </c>
      <c r="U607" s="425">
        <v>172</v>
      </c>
      <c r="V607" s="425">
        <v>189</v>
      </c>
    </row>
    <row r="608" spans="1:22" x14ac:dyDescent="0.2">
      <c r="A608" s="189" t="s">
        <v>139</v>
      </c>
      <c r="B608" s="425">
        <v>0</v>
      </c>
      <c r="C608" s="425">
        <v>0</v>
      </c>
      <c r="D608" s="425">
        <v>0</v>
      </c>
      <c r="E608" s="425">
        <v>0</v>
      </c>
      <c r="F608" s="425">
        <v>0</v>
      </c>
      <c r="G608" s="425">
        <v>0</v>
      </c>
      <c r="H608" s="425">
        <v>0</v>
      </c>
      <c r="I608" s="425">
        <v>0</v>
      </c>
      <c r="J608" s="425">
        <v>0</v>
      </c>
      <c r="K608" s="425">
        <v>0</v>
      </c>
      <c r="L608" s="425">
        <v>1</v>
      </c>
      <c r="M608" s="425">
        <v>0</v>
      </c>
      <c r="N608" s="425">
        <v>0</v>
      </c>
      <c r="O608" s="425">
        <v>0</v>
      </c>
      <c r="P608" s="425">
        <v>0</v>
      </c>
      <c r="Q608" s="425">
        <v>1</v>
      </c>
      <c r="R608" s="425">
        <v>1</v>
      </c>
      <c r="S608" s="425">
        <v>1</v>
      </c>
      <c r="T608" s="425">
        <v>0</v>
      </c>
      <c r="U608" s="425">
        <v>1</v>
      </c>
      <c r="V608" s="425">
        <v>3</v>
      </c>
    </row>
    <row r="609" spans="1:22" x14ac:dyDescent="0.2">
      <c r="A609" s="189" t="s">
        <v>140</v>
      </c>
      <c r="B609" s="425">
        <v>0</v>
      </c>
      <c r="C609" s="425">
        <v>0</v>
      </c>
      <c r="D609" s="425">
        <v>0</v>
      </c>
      <c r="E609" s="425">
        <v>0</v>
      </c>
      <c r="F609" s="425">
        <v>0</v>
      </c>
      <c r="G609" s="425">
        <v>0</v>
      </c>
      <c r="H609" s="425">
        <v>0</v>
      </c>
      <c r="I609" s="425">
        <v>0</v>
      </c>
      <c r="J609" s="425">
        <v>0</v>
      </c>
      <c r="K609" s="425">
        <v>28</v>
      </c>
      <c r="L609" s="425">
        <v>87</v>
      </c>
      <c r="M609" s="425">
        <v>87</v>
      </c>
      <c r="N609" s="425">
        <v>91</v>
      </c>
      <c r="O609" s="425">
        <v>95</v>
      </c>
      <c r="P609" s="425">
        <v>95</v>
      </c>
      <c r="Q609" s="425">
        <v>103</v>
      </c>
      <c r="R609" s="425">
        <v>100</v>
      </c>
      <c r="S609" s="425">
        <v>94</v>
      </c>
      <c r="T609" s="425">
        <v>91</v>
      </c>
      <c r="U609" s="425">
        <v>99</v>
      </c>
      <c r="V609" s="425">
        <v>96</v>
      </c>
    </row>
    <row r="610" spans="1:22" x14ac:dyDescent="0.2">
      <c r="A610" s="189" t="s">
        <v>141</v>
      </c>
      <c r="B610" s="425">
        <v>0</v>
      </c>
      <c r="C610" s="425">
        <v>0</v>
      </c>
      <c r="D610" s="425">
        <v>0</v>
      </c>
      <c r="E610" s="425">
        <v>0</v>
      </c>
      <c r="F610" s="425">
        <v>0</v>
      </c>
      <c r="G610" s="425">
        <v>0</v>
      </c>
      <c r="H610" s="425">
        <v>0</v>
      </c>
      <c r="I610" s="425">
        <v>0</v>
      </c>
      <c r="J610" s="425">
        <v>0</v>
      </c>
      <c r="K610" s="425">
        <v>0</v>
      </c>
      <c r="L610" s="425">
        <v>0</v>
      </c>
      <c r="M610" s="425">
        <v>0</v>
      </c>
      <c r="N610" s="425">
        <v>0</v>
      </c>
      <c r="O610" s="425">
        <v>0</v>
      </c>
      <c r="P610" s="425">
        <v>0</v>
      </c>
      <c r="Q610" s="425">
        <v>0</v>
      </c>
      <c r="R610" s="425">
        <v>0</v>
      </c>
      <c r="S610" s="425">
        <v>0</v>
      </c>
      <c r="T610" s="425">
        <v>0</v>
      </c>
      <c r="U610" s="425">
        <v>0</v>
      </c>
      <c r="V610" s="425">
        <v>0</v>
      </c>
    </row>
    <row r="611" spans="1:22" x14ac:dyDescent="0.2">
      <c r="A611" s="189" t="s">
        <v>142</v>
      </c>
      <c r="B611" s="425">
        <v>0</v>
      </c>
      <c r="C611" s="425">
        <v>0</v>
      </c>
      <c r="D611" s="425">
        <v>0</v>
      </c>
      <c r="E611" s="425">
        <v>0</v>
      </c>
      <c r="F611" s="425">
        <v>0</v>
      </c>
      <c r="G611" s="425">
        <v>0</v>
      </c>
      <c r="H611" s="425">
        <v>0</v>
      </c>
      <c r="I611" s="425">
        <v>0</v>
      </c>
      <c r="J611" s="425">
        <v>0</v>
      </c>
      <c r="K611" s="425">
        <v>0</v>
      </c>
      <c r="L611" s="425">
        <v>0</v>
      </c>
      <c r="M611" s="425">
        <v>0</v>
      </c>
      <c r="N611" s="425">
        <v>0</v>
      </c>
      <c r="O611" s="425">
        <v>0</v>
      </c>
      <c r="P611" s="425">
        <v>0</v>
      </c>
      <c r="Q611" s="425">
        <v>0</v>
      </c>
      <c r="R611" s="425">
        <v>0</v>
      </c>
      <c r="S611" s="425">
        <v>0</v>
      </c>
      <c r="T611" s="425">
        <v>0</v>
      </c>
      <c r="U611" s="425">
        <v>0</v>
      </c>
      <c r="V611" s="425">
        <v>0</v>
      </c>
    </row>
    <row r="612" spans="1:22" x14ac:dyDescent="0.2">
      <c r="A612" s="189" t="s">
        <v>143</v>
      </c>
      <c r="B612" s="425">
        <v>0</v>
      </c>
      <c r="C612" s="425">
        <v>0</v>
      </c>
      <c r="D612" s="425">
        <v>0</v>
      </c>
      <c r="E612" s="425">
        <v>0</v>
      </c>
      <c r="F612" s="425">
        <v>0</v>
      </c>
      <c r="G612" s="425">
        <v>0</v>
      </c>
      <c r="H612" s="425">
        <v>0</v>
      </c>
      <c r="I612" s="425">
        <v>0</v>
      </c>
      <c r="J612" s="425">
        <v>0</v>
      </c>
      <c r="K612" s="425">
        <v>0</v>
      </c>
      <c r="L612" s="425">
        <v>0</v>
      </c>
      <c r="M612" s="425">
        <v>12</v>
      </c>
      <c r="N612" s="425">
        <v>2</v>
      </c>
      <c r="O612" s="425">
        <v>13</v>
      </c>
      <c r="P612" s="425">
        <v>14</v>
      </c>
      <c r="Q612" s="425">
        <v>17</v>
      </c>
      <c r="R612" s="425">
        <v>21</v>
      </c>
      <c r="S612" s="425">
        <v>19</v>
      </c>
      <c r="T612" s="425">
        <v>25</v>
      </c>
      <c r="U612" s="425">
        <v>25</v>
      </c>
      <c r="V612" s="425">
        <v>22</v>
      </c>
    </row>
    <row r="613" spans="1:22" x14ac:dyDescent="0.2">
      <c r="A613" s="189" t="s">
        <v>144</v>
      </c>
      <c r="B613" s="425">
        <v>11</v>
      </c>
      <c r="C613" s="425">
        <v>11</v>
      </c>
      <c r="D613" s="425">
        <v>10</v>
      </c>
      <c r="E613" s="425">
        <v>10</v>
      </c>
      <c r="F613" s="425">
        <v>9</v>
      </c>
      <c r="G613" s="425">
        <v>7</v>
      </c>
      <c r="H613" s="425">
        <v>10</v>
      </c>
      <c r="I613" s="425">
        <v>12</v>
      </c>
      <c r="J613" s="425">
        <v>9</v>
      </c>
      <c r="K613" s="425">
        <v>9</v>
      </c>
      <c r="L613" s="425">
        <v>54</v>
      </c>
      <c r="M613" s="425">
        <v>71</v>
      </c>
      <c r="N613" s="425">
        <v>67</v>
      </c>
      <c r="O613" s="425">
        <v>83</v>
      </c>
      <c r="P613" s="425">
        <v>98</v>
      </c>
      <c r="Q613" s="425">
        <v>113</v>
      </c>
      <c r="R613" s="425">
        <v>100</v>
      </c>
      <c r="S613" s="425">
        <v>119</v>
      </c>
      <c r="T613" s="425">
        <v>141</v>
      </c>
      <c r="U613" s="425">
        <v>134</v>
      </c>
      <c r="V613" s="425">
        <v>145</v>
      </c>
    </row>
    <row r="614" spans="1:22" x14ac:dyDescent="0.2">
      <c r="A614" s="189" t="s">
        <v>145</v>
      </c>
      <c r="B614" s="425">
        <v>140</v>
      </c>
      <c r="C614" s="425">
        <v>140</v>
      </c>
      <c r="D614" s="425">
        <v>145</v>
      </c>
      <c r="E614" s="425">
        <v>149</v>
      </c>
      <c r="F614" s="425">
        <v>143</v>
      </c>
      <c r="G614" s="425">
        <v>158</v>
      </c>
      <c r="H614" s="425">
        <v>157</v>
      </c>
      <c r="I614" s="425">
        <v>169</v>
      </c>
      <c r="J614" s="425">
        <v>157</v>
      </c>
      <c r="K614" s="425">
        <v>168</v>
      </c>
      <c r="L614" s="425">
        <v>199</v>
      </c>
      <c r="M614" s="425">
        <v>198</v>
      </c>
      <c r="N614" s="425">
        <v>192</v>
      </c>
      <c r="O614" s="425">
        <v>241</v>
      </c>
      <c r="P614" s="425">
        <v>254</v>
      </c>
      <c r="Q614" s="425">
        <v>295</v>
      </c>
      <c r="R614" s="425">
        <v>306</v>
      </c>
      <c r="S614" s="425">
        <v>554</v>
      </c>
      <c r="T614" s="425">
        <v>635</v>
      </c>
      <c r="U614" s="425">
        <v>646</v>
      </c>
      <c r="V614" s="425">
        <v>743</v>
      </c>
    </row>
    <row r="615" spans="1:22" x14ac:dyDescent="0.2">
      <c r="A615" s="189" t="s">
        <v>146</v>
      </c>
      <c r="B615" s="425">
        <v>70</v>
      </c>
      <c r="C615" s="425">
        <v>73</v>
      </c>
      <c r="D615" s="425">
        <v>82</v>
      </c>
      <c r="E615" s="425">
        <v>99</v>
      </c>
      <c r="F615" s="425">
        <v>138</v>
      </c>
      <c r="G615" s="425">
        <v>136</v>
      </c>
      <c r="H615" s="425">
        <v>143</v>
      </c>
      <c r="I615" s="425">
        <v>163</v>
      </c>
      <c r="J615" s="425">
        <v>238</v>
      </c>
      <c r="K615" s="425">
        <v>246</v>
      </c>
      <c r="L615" s="425">
        <v>264</v>
      </c>
      <c r="M615" s="425">
        <v>333</v>
      </c>
      <c r="N615" s="425">
        <v>364</v>
      </c>
      <c r="O615" s="425">
        <v>382</v>
      </c>
      <c r="P615" s="425">
        <v>369</v>
      </c>
      <c r="Q615" s="425">
        <v>391</v>
      </c>
      <c r="R615" s="425">
        <v>419</v>
      </c>
      <c r="S615" s="425">
        <v>439</v>
      </c>
      <c r="T615" s="425">
        <v>462</v>
      </c>
      <c r="U615" s="425">
        <v>541</v>
      </c>
      <c r="V615" s="425">
        <v>558</v>
      </c>
    </row>
    <row r="616" spans="1:22" x14ac:dyDescent="0.2">
      <c r="A616" s="189" t="s">
        <v>147</v>
      </c>
      <c r="B616" s="427">
        <v>0</v>
      </c>
      <c r="C616" s="427">
        <v>0</v>
      </c>
      <c r="D616" s="427">
        <v>0</v>
      </c>
      <c r="E616" s="427">
        <v>0</v>
      </c>
      <c r="F616" s="427">
        <v>0</v>
      </c>
      <c r="G616" s="427">
        <v>0</v>
      </c>
      <c r="H616" s="427">
        <v>0</v>
      </c>
      <c r="I616" s="427">
        <v>0</v>
      </c>
      <c r="J616" s="427">
        <v>0</v>
      </c>
      <c r="K616" s="427">
        <v>0</v>
      </c>
      <c r="L616" s="427">
        <v>0</v>
      </c>
      <c r="M616" s="427">
        <v>0</v>
      </c>
      <c r="N616" s="427">
        <v>0</v>
      </c>
      <c r="O616" s="427">
        <v>0</v>
      </c>
      <c r="P616" s="427">
        <v>0</v>
      </c>
      <c r="Q616" s="427">
        <v>0</v>
      </c>
      <c r="R616" s="427">
        <v>0</v>
      </c>
      <c r="S616" s="427">
        <v>0</v>
      </c>
      <c r="T616" s="427">
        <v>0</v>
      </c>
      <c r="U616" s="427">
        <v>0</v>
      </c>
      <c r="V616" s="427">
        <v>0</v>
      </c>
    </row>
    <row r="617" spans="1:22" s="24" customFormat="1" ht="14.25" x14ac:dyDescent="0.2">
      <c r="A617" s="187"/>
      <c r="B617" s="187"/>
      <c r="C617" s="187"/>
      <c r="D617" s="187"/>
      <c r="E617" s="187"/>
      <c r="F617" s="187"/>
      <c r="G617" s="187"/>
      <c r="H617" s="187"/>
      <c r="I617" s="187"/>
      <c r="J617" s="187"/>
      <c r="K617" s="187"/>
      <c r="L617" s="187"/>
      <c r="M617" s="187"/>
      <c r="N617" s="187"/>
      <c r="O617" s="187"/>
      <c r="P617" s="187"/>
      <c r="Q617" s="187"/>
      <c r="R617" s="187"/>
      <c r="S617" s="187"/>
      <c r="T617" s="187"/>
      <c r="U617" s="187"/>
      <c r="V617" s="187"/>
    </row>
    <row r="618" spans="1:22" x14ac:dyDescent="0.2">
      <c r="A618" s="189" t="s">
        <v>149</v>
      </c>
      <c r="B618" s="428">
        <v>54</v>
      </c>
      <c r="C618" s="428">
        <v>57</v>
      </c>
      <c r="D618" s="428">
        <v>49</v>
      </c>
      <c r="E618" s="428">
        <v>53</v>
      </c>
      <c r="F618" s="428">
        <v>55</v>
      </c>
      <c r="G618" s="428">
        <v>57</v>
      </c>
      <c r="H618" s="428">
        <v>56</v>
      </c>
      <c r="I618" s="428">
        <v>57</v>
      </c>
      <c r="J618" s="428">
        <v>63</v>
      </c>
      <c r="K618" s="428">
        <v>68</v>
      </c>
      <c r="L618" s="428">
        <v>64</v>
      </c>
      <c r="M618" s="428">
        <v>74</v>
      </c>
      <c r="N618" s="428">
        <v>68</v>
      </c>
      <c r="O618" s="428">
        <v>98</v>
      </c>
      <c r="P618" s="428">
        <v>92</v>
      </c>
      <c r="Q618" s="428">
        <v>95</v>
      </c>
      <c r="R618" s="428">
        <v>97</v>
      </c>
      <c r="S618" s="428">
        <v>102</v>
      </c>
      <c r="T618" s="428">
        <v>109</v>
      </c>
      <c r="U618" s="428">
        <v>112</v>
      </c>
      <c r="V618" s="428">
        <v>133</v>
      </c>
    </row>
    <row r="619" spans="1:22" x14ac:dyDescent="0.2">
      <c r="A619" s="189" t="s">
        <v>150</v>
      </c>
      <c r="B619" s="428">
        <v>277</v>
      </c>
      <c r="C619" s="428">
        <v>284</v>
      </c>
      <c r="D619" s="428">
        <v>278</v>
      </c>
      <c r="E619" s="428">
        <v>284</v>
      </c>
      <c r="F619" s="428">
        <v>302</v>
      </c>
      <c r="G619" s="428">
        <v>294</v>
      </c>
      <c r="H619" s="428">
        <v>291</v>
      </c>
      <c r="I619" s="428">
        <v>302</v>
      </c>
      <c r="J619" s="428">
        <v>327</v>
      </c>
      <c r="K619" s="428">
        <v>391</v>
      </c>
      <c r="L619" s="428">
        <v>419</v>
      </c>
      <c r="M619" s="428">
        <v>429</v>
      </c>
      <c r="N619" s="428">
        <v>453</v>
      </c>
      <c r="O619" s="428">
        <v>449</v>
      </c>
      <c r="P619" s="428">
        <v>456</v>
      </c>
      <c r="Q619" s="428">
        <v>482</v>
      </c>
      <c r="R619" s="428">
        <v>527</v>
      </c>
      <c r="S619" s="428">
        <v>533</v>
      </c>
      <c r="T619" s="428">
        <v>522</v>
      </c>
      <c r="U619" s="428">
        <v>519</v>
      </c>
      <c r="V619" s="428">
        <v>533</v>
      </c>
    </row>
    <row r="621" spans="1:22" ht="14.25" x14ac:dyDescent="0.2">
      <c r="A621" s="176" t="s">
        <v>107</v>
      </c>
      <c r="B621" s="176" t="s">
        <v>108</v>
      </c>
      <c r="C621" s="188"/>
      <c r="D621" s="188"/>
      <c r="E621" s="188"/>
      <c r="F621" s="188"/>
      <c r="G621" s="188"/>
      <c r="H621" s="188"/>
      <c r="I621" s="188"/>
      <c r="J621" s="188"/>
      <c r="K621" s="188"/>
      <c r="L621" s="188"/>
      <c r="M621" s="188"/>
      <c r="N621" s="188"/>
      <c r="O621" s="188"/>
      <c r="P621" s="188"/>
      <c r="Q621" s="188"/>
      <c r="R621" s="188"/>
      <c r="S621" s="188"/>
      <c r="T621" s="188"/>
      <c r="U621" s="188"/>
      <c r="V621" s="188"/>
    </row>
    <row r="622" spans="1:22" ht="14.25" x14ac:dyDescent="0.2">
      <c r="A622" s="176" t="s">
        <v>72</v>
      </c>
      <c r="B622" s="176" t="s">
        <v>204</v>
      </c>
      <c r="C622" s="188"/>
      <c r="D622" s="188"/>
      <c r="E622" s="188"/>
      <c r="F622" s="188"/>
      <c r="G622" s="188"/>
      <c r="H622" s="188"/>
      <c r="I622" s="188"/>
      <c r="J622" s="188"/>
      <c r="K622" s="188"/>
      <c r="L622" s="188"/>
      <c r="M622" s="188"/>
      <c r="N622" s="188"/>
      <c r="O622" s="188"/>
      <c r="P622" s="188"/>
      <c r="Q622" s="188"/>
      <c r="R622" s="188"/>
      <c r="S622" s="188"/>
      <c r="T622" s="188"/>
      <c r="U622" s="188"/>
      <c r="V622" s="188"/>
    </row>
    <row r="623" spans="1:22" ht="14.25" x14ac:dyDescent="0.2">
      <c r="A623" s="176" t="s">
        <v>200</v>
      </c>
      <c r="B623" s="176" t="s">
        <v>201</v>
      </c>
      <c r="C623" s="188"/>
      <c r="D623" s="188"/>
      <c r="E623" s="188"/>
      <c r="F623" s="188"/>
      <c r="G623" s="188"/>
      <c r="H623" s="188"/>
      <c r="I623" s="188"/>
      <c r="J623" s="188"/>
      <c r="K623" s="188"/>
      <c r="L623" s="188"/>
      <c r="M623" s="188"/>
      <c r="N623" s="188"/>
      <c r="O623" s="188"/>
      <c r="P623" s="188"/>
      <c r="Q623" s="188"/>
      <c r="R623" s="188"/>
      <c r="S623" s="188"/>
      <c r="T623" s="188"/>
      <c r="U623" s="188"/>
      <c r="V623" s="188"/>
    </row>
    <row r="625" spans="1:22" x14ac:dyDescent="0.2">
      <c r="A625" s="189" t="s">
        <v>202</v>
      </c>
      <c r="B625" s="189" t="s">
        <v>56</v>
      </c>
      <c r="C625" s="189" t="s">
        <v>57</v>
      </c>
      <c r="D625" s="189" t="s">
        <v>58</v>
      </c>
      <c r="E625" s="189" t="s">
        <v>59</v>
      </c>
      <c r="F625" s="189" t="s">
        <v>60</v>
      </c>
      <c r="G625" s="189" t="s">
        <v>61</v>
      </c>
      <c r="H625" s="189" t="s">
        <v>62</v>
      </c>
      <c r="I625" s="189" t="s">
        <v>63</v>
      </c>
      <c r="J625" s="189" t="s">
        <v>64</v>
      </c>
      <c r="K625" s="189" t="s">
        <v>65</v>
      </c>
      <c r="L625" s="189" t="s">
        <v>66</v>
      </c>
      <c r="M625" s="189" t="s">
        <v>67</v>
      </c>
      <c r="N625" s="189" t="s">
        <v>68</v>
      </c>
      <c r="O625" s="189" t="s">
        <v>69</v>
      </c>
      <c r="P625" s="189" t="s">
        <v>70</v>
      </c>
      <c r="Q625" s="189" t="s">
        <v>71</v>
      </c>
      <c r="R625" s="189" t="s">
        <v>87</v>
      </c>
      <c r="S625" s="189" t="s">
        <v>95</v>
      </c>
      <c r="T625" s="189" t="s">
        <v>96</v>
      </c>
      <c r="U625" s="189" t="s">
        <v>197</v>
      </c>
      <c r="V625" s="189" t="s">
        <v>271</v>
      </c>
    </row>
    <row r="626" spans="1:22" x14ac:dyDescent="0.2">
      <c r="A626" s="189" t="s">
        <v>78</v>
      </c>
      <c r="B626" s="429">
        <v>1969</v>
      </c>
      <c r="C626" s="429">
        <v>2053</v>
      </c>
      <c r="D626" s="429">
        <v>2115</v>
      </c>
      <c r="E626" s="429">
        <v>2219</v>
      </c>
      <c r="F626" s="429">
        <v>2290</v>
      </c>
      <c r="G626" s="429">
        <v>2591</v>
      </c>
      <c r="H626" s="429">
        <v>2826</v>
      </c>
      <c r="I626" s="429">
        <v>3005</v>
      </c>
      <c r="J626" s="429">
        <v>3163</v>
      </c>
      <c r="K626" s="429">
        <v>3496</v>
      </c>
      <c r="L626" s="429">
        <v>3649</v>
      </c>
      <c r="M626" s="429">
        <v>3899</v>
      </c>
      <c r="N626" s="429">
        <v>3982</v>
      </c>
      <c r="O626" s="429">
        <v>4380</v>
      </c>
      <c r="P626" s="429">
        <v>4682</v>
      </c>
      <c r="Q626" s="429">
        <v>5171</v>
      </c>
      <c r="R626" s="429">
        <v>5540</v>
      </c>
      <c r="S626" s="429">
        <v>7039</v>
      </c>
      <c r="T626" s="429">
        <v>7274</v>
      </c>
      <c r="U626" s="429">
        <v>7110</v>
      </c>
      <c r="V626" s="429">
        <v>7428</v>
      </c>
    </row>
    <row r="627" spans="1:22" x14ac:dyDescent="0.2">
      <c r="A627" s="189" t="s">
        <v>120</v>
      </c>
      <c r="B627" s="430">
        <v>169</v>
      </c>
      <c r="C627" s="430">
        <v>173</v>
      </c>
      <c r="D627" s="430">
        <v>178</v>
      </c>
      <c r="E627" s="430">
        <v>186</v>
      </c>
      <c r="F627" s="430">
        <v>179</v>
      </c>
      <c r="G627" s="430">
        <v>194</v>
      </c>
      <c r="H627" s="430">
        <v>195</v>
      </c>
      <c r="I627" s="430">
        <v>205</v>
      </c>
      <c r="J627" s="430">
        <v>188</v>
      </c>
      <c r="K627" s="430">
        <v>183</v>
      </c>
      <c r="L627" s="430">
        <v>182</v>
      </c>
      <c r="M627" s="430">
        <v>212</v>
      </c>
      <c r="N627" s="430">
        <v>193</v>
      </c>
      <c r="O627" s="430">
        <v>285</v>
      </c>
      <c r="P627" s="430">
        <v>282</v>
      </c>
      <c r="Q627" s="430">
        <v>302</v>
      </c>
      <c r="R627" s="430">
        <v>404</v>
      </c>
      <c r="S627" s="430">
        <v>234</v>
      </c>
      <c r="T627" s="430">
        <v>359</v>
      </c>
      <c r="U627" s="430">
        <v>389</v>
      </c>
      <c r="V627" s="430">
        <v>408</v>
      </c>
    </row>
    <row r="628" spans="1:22" x14ac:dyDescent="0.2">
      <c r="A628" s="189" t="s">
        <v>121</v>
      </c>
      <c r="B628" s="430">
        <v>0</v>
      </c>
      <c r="C628" s="430">
        <v>0</v>
      </c>
      <c r="D628" s="430">
        <v>0</v>
      </c>
      <c r="E628" s="430">
        <v>0</v>
      </c>
      <c r="F628" s="430">
        <v>0</v>
      </c>
      <c r="G628" s="430">
        <v>0</v>
      </c>
      <c r="H628" s="430">
        <v>0</v>
      </c>
      <c r="I628" s="430">
        <v>0</v>
      </c>
      <c r="J628" s="430">
        <v>0</v>
      </c>
      <c r="K628" s="430">
        <v>0</v>
      </c>
      <c r="L628" s="430">
        <v>0</v>
      </c>
      <c r="M628" s="430">
        <v>0</v>
      </c>
      <c r="N628" s="430">
        <v>0</v>
      </c>
      <c r="O628" s="430">
        <v>0</v>
      </c>
      <c r="P628" s="430">
        <v>0</v>
      </c>
      <c r="Q628" s="430">
        <v>0</v>
      </c>
      <c r="R628" s="430">
        <v>0</v>
      </c>
      <c r="S628" s="430">
        <v>0</v>
      </c>
      <c r="T628" s="430">
        <v>0</v>
      </c>
      <c r="U628" s="430">
        <v>0</v>
      </c>
      <c r="V628" s="430">
        <v>0</v>
      </c>
    </row>
    <row r="629" spans="1:22" x14ac:dyDescent="0.2">
      <c r="A629" s="189" t="s">
        <v>122</v>
      </c>
      <c r="B629" s="430">
        <v>0</v>
      </c>
      <c r="C629" s="430">
        <v>0</v>
      </c>
      <c r="D629" s="430">
        <v>0</v>
      </c>
      <c r="E629" s="430">
        <v>0</v>
      </c>
      <c r="F629" s="430">
        <v>0</v>
      </c>
      <c r="G629" s="430">
        <v>0</v>
      </c>
      <c r="H629" s="430">
        <v>0</v>
      </c>
      <c r="I629" s="430">
        <v>0</v>
      </c>
      <c r="J629" s="430">
        <v>0</v>
      </c>
      <c r="K629" s="430">
        <v>37</v>
      </c>
      <c r="L629" s="430">
        <v>44</v>
      </c>
      <c r="M629" s="430">
        <v>53</v>
      </c>
      <c r="N629" s="430">
        <v>54</v>
      </c>
      <c r="O629" s="430">
        <v>50</v>
      </c>
      <c r="P629" s="430">
        <v>42</v>
      </c>
      <c r="Q629" s="430">
        <v>39</v>
      </c>
      <c r="R629" s="430">
        <v>38</v>
      </c>
      <c r="S629" s="430">
        <v>38</v>
      </c>
      <c r="T629" s="430">
        <v>43</v>
      </c>
      <c r="U629" s="430">
        <v>36</v>
      </c>
      <c r="V629" s="430">
        <v>42</v>
      </c>
    </row>
    <row r="630" spans="1:22" x14ac:dyDescent="0.2">
      <c r="A630" s="189" t="s">
        <v>123</v>
      </c>
      <c r="B630" s="430">
        <v>119</v>
      </c>
      <c r="C630" s="430">
        <v>129</v>
      </c>
      <c r="D630" s="430">
        <v>150</v>
      </c>
      <c r="E630" s="430">
        <v>171</v>
      </c>
      <c r="F630" s="430">
        <v>179</v>
      </c>
      <c r="G630" s="430">
        <v>215</v>
      </c>
      <c r="H630" s="430">
        <v>246</v>
      </c>
      <c r="I630" s="430">
        <v>263</v>
      </c>
      <c r="J630" s="430">
        <v>262</v>
      </c>
      <c r="K630" s="430">
        <v>287</v>
      </c>
      <c r="L630" s="430">
        <v>299</v>
      </c>
      <c r="M630" s="430">
        <v>317</v>
      </c>
      <c r="N630" s="430">
        <v>333</v>
      </c>
      <c r="O630" s="430">
        <v>360</v>
      </c>
      <c r="P630" s="430">
        <v>367</v>
      </c>
      <c r="Q630" s="430">
        <v>372</v>
      </c>
      <c r="R630" s="430">
        <v>378</v>
      </c>
      <c r="S630" s="430">
        <v>391</v>
      </c>
      <c r="T630" s="430">
        <v>408</v>
      </c>
      <c r="U630" s="430">
        <v>387</v>
      </c>
      <c r="V630" s="430">
        <v>374</v>
      </c>
    </row>
    <row r="631" spans="1:22" x14ac:dyDescent="0.2">
      <c r="A631" s="189" t="s">
        <v>203</v>
      </c>
      <c r="B631" s="430">
        <v>509</v>
      </c>
      <c r="C631" s="430">
        <v>497</v>
      </c>
      <c r="D631" s="430">
        <v>504</v>
      </c>
      <c r="E631" s="430">
        <v>510</v>
      </c>
      <c r="F631" s="430">
        <v>522</v>
      </c>
      <c r="G631" s="430">
        <v>536</v>
      </c>
      <c r="H631" s="430">
        <v>578</v>
      </c>
      <c r="I631" s="430">
        <v>588</v>
      </c>
      <c r="J631" s="430">
        <v>638</v>
      </c>
      <c r="K631" s="430">
        <v>688</v>
      </c>
      <c r="L631" s="430">
        <v>653</v>
      </c>
      <c r="M631" s="430">
        <v>685</v>
      </c>
      <c r="N631" s="430">
        <v>700</v>
      </c>
      <c r="O631" s="430">
        <v>629</v>
      </c>
      <c r="P631" s="430">
        <v>624</v>
      </c>
      <c r="Q631" s="430">
        <v>831</v>
      </c>
      <c r="R631" s="430">
        <v>919</v>
      </c>
      <c r="S631" s="430">
        <v>2467</v>
      </c>
      <c r="T631" s="430">
        <v>2462</v>
      </c>
      <c r="U631" s="430">
        <v>2045</v>
      </c>
      <c r="V631" s="430">
        <v>2271</v>
      </c>
    </row>
    <row r="632" spans="1:22" x14ac:dyDescent="0.2">
      <c r="A632" s="189" t="s">
        <v>125</v>
      </c>
      <c r="B632" s="430">
        <v>0</v>
      </c>
      <c r="C632" s="430">
        <v>0</v>
      </c>
      <c r="D632" s="430">
        <v>0</v>
      </c>
      <c r="E632" s="430">
        <v>0</v>
      </c>
      <c r="F632" s="430">
        <v>0</v>
      </c>
      <c r="G632" s="430">
        <v>0</v>
      </c>
      <c r="H632" s="430">
        <v>0</v>
      </c>
      <c r="I632" s="430">
        <v>0</v>
      </c>
      <c r="J632" s="430">
        <v>0</v>
      </c>
      <c r="K632" s="430">
        <v>0</v>
      </c>
      <c r="L632" s="430">
        <v>0</v>
      </c>
      <c r="M632" s="430">
        <v>0</v>
      </c>
      <c r="N632" s="430">
        <v>0</v>
      </c>
      <c r="O632" s="430">
        <v>0</v>
      </c>
      <c r="P632" s="430">
        <v>0</v>
      </c>
      <c r="Q632" s="430">
        <v>0</v>
      </c>
      <c r="R632" s="430">
        <v>0</v>
      </c>
      <c r="S632" s="430">
        <v>0</v>
      </c>
      <c r="T632" s="430">
        <v>0</v>
      </c>
      <c r="U632" s="430">
        <v>0</v>
      </c>
      <c r="V632" s="430">
        <v>0</v>
      </c>
    </row>
    <row r="633" spans="1:22" x14ac:dyDescent="0.2">
      <c r="A633" s="189" t="s">
        <v>126</v>
      </c>
      <c r="B633" s="430">
        <v>0</v>
      </c>
      <c r="C633" s="430">
        <v>0</v>
      </c>
      <c r="D633" s="430">
        <v>0</v>
      </c>
      <c r="E633" s="430">
        <v>0</v>
      </c>
      <c r="F633" s="430">
        <v>0</v>
      </c>
      <c r="G633" s="430">
        <v>0</v>
      </c>
      <c r="H633" s="430">
        <v>0</v>
      </c>
      <c r="I633" s="430">
        <v>0</v>
      </c>
      <c r="J633" s="430">
        <v>0</v>
      </c>
      <c r="K633" s="430">
        <v>0</v>
      </c>
      <c r="L633" s="430">
        <v>0</v>
      </c>
      <c r="M633" s="430">
        <v>0</v>
      </c>
      <c r="N633" s="430">
        <v>0</v>
      </c>
      <c r="O633" s="430">
        <v>0</v>
      </c>
      <c r="P633" s="430">
        <v>0</v>
      </c>
      <c r="Q633" s="430">
        <v>0</v>
      </c>
      <c r="R633" s="430">
        <v>0</v>
      </c>
      <c r="S633" s="430">
        <v>0</v>
      </c>
      <c r="T633" s="430">
        <v>0</v>
      </c>
      <c r="U633" s="430">
        <v>13</v>
      </c>
      <c r="V633" s="430">
        <v>9</v>
      </c>
    </row>
    <row r="634" spans="1:22" x14ac:dyDescent="0.2">
      <c r="A634" s="189" t="s">
        <v>127</v>
      </c>
      <c r="B634" s="430">
        <v>0</v>
      </c>
      <c r="C634" s="430">
        <v>0</v>
      </c>
      <c r="D634" s="430">
        <v>0</v>
      </c>
      <c r="E634" s="430">
        <v>0</v>
      </c>
      <c r="F634" s="430">
        <v>0</v>
      </c>
      <c r="G634" s="430">
        <v>0</v>
      </c>
      <c r="H634" s="430">
        <v>0</v>
      </c>
      <c r="I634" s="430">
        <v>0</v>
      </c>
      <c r="J634" s="430">
        <v>0</v>
      </c>
      <c r="K634" s="430">
        <v>0</v>
      </c>
      <c r="L634" s="430">
        <v>0</v>
      </c>
      <c r="M634" s="430">
        <v>0</v>
      </c>
      <c r="N634" s="430">
        <v>0</v>
      </c>
      <c r="O634" s="430">
        <v>0</v>
      </c>
      <c r="P634" s="430">
        <v>0</v>
      </c>
      <c r="Q634" s="430">
        <v>0</v>
      </c>
      <c r="R634" s="430">
        <v>0</v>
      </c>
      <c r="S634" s="430">
        <v>0</v>
      </c>
      <c r="T634" s="430">
        <v>0</v>
      </c>
      <c r="U634" s="430">
        <v>0</v>
      </c>
      <c r="V634" s="430">
        <v>0</v>
      </c>
    </row>
    <row r="635" spans="1:22" x14ac:dyDescent="0.2">
      <c r="A635" s="189" t="s">
        <v>128</v>
      </c>
      <c r="B635" s="430">
        <v>41</v>
      </c>
      <c r="C635" s="430">
        <v>41</v>
      </c>
      <c r="D635" s="430">
        <v>43</v>
      </c>
      <c r="E635" s="430">
        <v>43</v>
      </c>
      <c r="F635" s="430">
        <v>58</v>
      </c>
      <c r="G635" s="430">
        <v>94</v>
      </c>
      <c r="H635" s="430">
        <v>106</v>
      </c>
      <c r="I635" s="430">
        <v>97</v>
      </c>
      <c r="J635" s="430">
        <v>93</v>
      </c>
      <c r="K635" s="430">
        <v>99</v>
      </c>
      <c r="L635" s="430">
        <v>115</v>
      </c>
      <c r="M635" s="430">
        <v>139</v>
      </c>
      <c r="N635" s="430">
        <v>97</v>
      </c>
      <c r="O635" s="430">
        <v>114</v>
      </c>
      <c r="P635" s="430">
        <v>122</v>
      </c>
      <c r="Q635" s="430">
        <v>189</v>
      </c>
      <c r="R635" s="430">
        <v>252</v>
      </c>
      <c r="S635" s="430">
        <v>309</v>
      </c>
      <c r="T635" s="430">
        <v>328</v>
      </c>
      <c r="U635" s="430">
        <v>319</v>
      </c>
      <c r="V635" s="430">
        <v>216</v>
      </c>
    </row>
    <row r="636" spans="1:22" x14ac:dyDescent="0.2">
      <c r="A636" s="189" t="s">
        <v>129</v>
      </c>
      <c r="B636" s="430">
        <v>573</v>
      </c>
      <c r="C636" s="430">
        <v>627</v>
      </c>
      <c r="D636" s="430">
        <v>627</v>
      </c>
      <c r="E636" s="430">
        <v>628</v>
      </c>
      <c r="F636" s="430">
        <v>633</v>
      </c>
      <c r="G636" s="430">
        <v>721</v>
      </c>
      <c r="H636" s="430">
        <v>745</v>
      </c>
      <c r="I636" s="430">
        <v>757</v>
      </c>
      <c r="J636" s="430">
        <v>780</v>
      </c>
      <c r="K636" s="430">
        <v>873</v>
      </c>
      <c r="L636" s="430">
        <v>929</v>
      </c>
      <c r="M636" s="430">
        <v>966</v>
      </c>
      <c r="N636" s="430">
        <v>1021</v>
      </c>
      <c r="O636" s="430">
        <v>1071</v>
      </c>
      <c r="P636" s="430">
        <v>1152</v>
      </c>
      <c r="Q636" s="430">
        <v>1139</v>
      </c>
      <c r="R636" s="430">
        <v>1100</v>
      </c>
      <c r="S636" s="430">
        <v>1136</v>
      </c>
      <c r="T636" s="430">
        <v>1170</v>
      </c>
      <c r="U636" s="430">
        <v>1208</v>
      </c>
      <c r="V636" s="430">
        <v>1214</v>
      </c>
    </row>
    <row r="637" spans="1:22" x14ac:dyDescent="0.2">
      <c r="A637" s="189" t="s">
        <v>130</v>
      </c>
      <c r="B637" s="430">
        <v>11</v>
      </c>
      <c r="C637" s="430">
        <v>24</v>
      </c>
      <c r="D637" s="430">
        <v>21</v>
      </c>
      <c r="E637" s="430">
        <v>23</v>
      </c>
      <c r="F637" s="430">
        <v>24</v>
      </c>
      <c r="G637" s="430">
        <v>62</v>
      </c>
      <c r="H637" s="430">
        <v>67</v>
      </c>
      <c r="I637" s="430">
        <v>86</v>
      </c>
      <c r="J637" s="430">
        <v>136</v>
      </c>
      <c r="K637" s="430">
        <v>187</v>
      </c>
      <c r="L637" s="430">
        <v>167</v>
      </c>
      <c r="M637" s="430">
        <v>199</v>
      </c>
      <c r="N637" s="430">
        <v>213</v>
      </c>
      <c r="O637" s="430">
        <v>346</v>
      </c>
      <c r="P637" s="430">
        <v>493</v>
      </c>
      <c r="Q637" s="430">
        <v>556</v>
      </c>
      <c r="R637" s="430">
        <v>641</v>
      </c>
      <c r="S637" s="430">
        <v>700</v>
      </c>
      <c r="T637" s="430">
        <v>639</v>
      </c>
      <c r="U637" s="430">
        <v>686</v>
      </c>
      <c r="V637" s="430">
        <v>778</v>
      </c>
    </row>
    <row r="638" spans="1:22" x14ac:dyDescent="0.2">
      <c r="A638" s="189" t="s">
        <v>131</v>
      </c>
      <c r="B638" s="430">
        <v>0</v>
      </c>
      <c r="C638" s="430">
        <v>0</v>
      </c>
      <c r="D638" s="430">
        <v>0</v>
      </c>
      <c r="E638" s="430">
        <v>0</v>
      </c>
      <c r="F638" s="430">
        <v>0</v>
      </c>
      <c r="G638" s="430">
        <v>0</v>
      </c>
      <c r="H638" s="430">
        <v>0</v>
      </c>
      <c r="I638" s="430">
        <v>0</v>
      </c>
      <c r="J638" s="430">
        <v>0</v>
      </c>
      <c r="K638" s="430">
        <v>0</v>
      </c>
      <c r="L638" s="430">
        <v>0</v>
      </c>
      <c r="M638" s="430">
        <v>0</v>
      </c>
      <c r="N638" s="430">
        <v>0</v>
      </c>
      <c r="O638" s="430">
        <v>0</v>
      </c>
      <c r="P638" s="430">
        <v>0</v>
      </c>
      <c r="Q638" s="430">
        <v>0</v>
      </c>
      <c r="R638" s="430">
        <v>0</v>
      </c>
      <c r="S638" s="430">
        <v>0</v>
      </c>
      <c r="T638" s="430">
        <v>0</v>
      </c>
      <c r="U638" s="430">
        <v>0</v>
      </c>
      <c r="V638" s="430">
        <v>0</v>
      </c>
    </row>
    <row r="639" spans="1:22" x14ac:dyDescent="0.2">
      <c r="A639" s="189" t="s">
        <v>132</v>
      </c>
      <c r="B639" s="430">
        <v>0</v>
      </c>
      <c r="C639" s="430">
        <v>0</v>
      </c>
      <c r="D639" s="430">
        <v>0</v>
      </c>
      <c r="E639" s="430">
        <v>0</v>
      </c>
      <c r="F639" s="430">
        <v>0</v>
      </c>
      <c r="G639" s="430">
        <v>0</v>
      </c>
      <c r="H639" s="430">
        <v>0</v>
      </c>
      <c r="I639" s="430">
        <v>0</v>
      </c>
      <c r="J639" s="430">
        <v>0</v>
      </c>
      <c r="K639" s="430">
        <v>0</v>
      </c>
      <c r="L639" s="430">
        <v>0</v>
      </c>
      <c r="M639" s="430">
        <v>0</v>
      </c>
      <c r="N639" s="430">
        <v>0</v>
      </c>
      <c r="O639" s="430">
        <v>0</v>
      </c>
      <c r="P639" s="430">
        <v>0</v>
      </c>
      <c r="Q639" s="430">
        <v>0</v>
      </c>
      <c r="R639" s="430">
        <v>0</v>
      </c>
      <c r="S639" s="430">
        <v>0</v>
      </c>
      <c r="T639" s="430">
        <v>0</v>
      </c>
      <c r="U639" s="430">
        <v>1</v>
      </c>
      <c r="V639" s="430">
        <v>26</v>
      </c>
    </row>
    <row r="640" spans="1:22" x14ac:dyDescent="0.2">
      <c r="A640" s="189" t="s">
        <v>133</v>
      </c>
      <c r="B640" s="430">
        <v>0</v>
      </c>
      <c r="C640" s="430">
        <v>0</v>
      </c>
      <c r="D640" s="430">
        <v>0</v>
      </c>
      <c r="E640" s="430">
        <v>0</v>
      </c>
      <c r="F640" s="430">
        <v>0</v>
      </c>
      <c r="G640" s="430">
        <v>0</v>
      </c>
      <c r="H640" s="430">
        <v>0</v>
      </c>
      <c r="I640" s="430">
        <v>0</v>
      </c>
      <c r="J640" s="430">
        <v>0</v>
      </c>
      <c r="K640" s="430">
        <v>0</v>
      </c>
      <c r="L640" s="430">
        <v>0</v>
      </c>
      <c r="M640" s="430">
        <v>0</v>
      </c>
      <c r="N640" s="430">
        <v>0</v>
      </c>
      <c r="O640" s="430">
        <v>0</v>
      </c>
      <c r="P640" s="430">
        <v>0</v>
      </c>
      <c r="Q640" s="430">
        <v>0</v>
      </c>
      <c r="R640" s="430">
        <v>0</v>
      </c>
      <c r="S640" s="430">
        <v>0</v>
      </c>
      <c r="T640" s="430">
        <v>0</v>
      </c>
      <c r="U640" s="430">
        <v>0</v>
      </c>
      <c r="V640" s="430">
        <v>0</v>
      </c>
    </row>
    <row r="641" spans="1:22" x14ac:dyDescent="0.2">
      <c r="A641" s="189" t="s">
        <v>134</v>
      </c>
      <c r="B641" s="430">
        <v>11</v>
      </c>
      <c r="C641" s="430">
        <v>11</v>
      </c>
      <c r="D641" s="430">
        <v>11</v>
      </c>
      <c r="E641" s="430">
        <v>11</v>
      </c>
      <c r="F641" s="430">
        <v>10</v>
      </c>
      <c r="G641" s="430">
        <v>10</v>
      </c>
      <c r="H641" s="430">
        <v>8</v>
      </c>
      <c r="I641" s="430">
        <v>9</v>
      </c>
      <c r="J641" s="430">
        <v>17</v>
      </c>
      <c r="K641" s="430">
        <v>19</v>
      </c>
      <c r="L641" s="430">
        <v>18</v>
      </c>
      <c r="M641" s="430">
        <v>18</v>
      </c>
      <c r="N641" s="430">
        <v>18</v>
      </c>
      <c r="O641" s="430">
        <v>18</v>
      </c>
      <c r="P641" s="430">
        <v>19</v>
      </c>
      <c r="Q641" s="430">
        <v>18</v>
      </c>
      <c r="R641" s="430">
        <v>19</v>
      </c>
      <c r="S641" s="430">
        <v>19</v>
      </c>
      <c r="T641" s="430">
        <v>20</v>
      </c>
      <c r="U641" s="430">
        <v>18</v>
      </c>
      <c r="V641" s="430">
        <v>24</v>
      </c>
    </row>
    <row r="642" spans="1:22" x14ac:dyDescent="0.2">
      <c r="A642" s="189" t="s">
        <v>135</v>
      </c>
      <c r="B642" s="430">
        <v>12</v>
      </c>
      <c r="C642" s="430">
        <v>19</v>
      </c>
      <c r="D642" s="430">
        <v>26</v>
      </c>
      <c r="E642" s="430">
        <v>25</v>
      </c>
      <c r="F642" s="430">
        <v>29</v>
      </c>
      <c r="G642" s="430">
        <v>26</v>
      </c>
      <c r="H642" s="430">
        <v>28</v>
      </c>
      <c r="I642" s="430">
        <v>29</v>
      </c>
      <c r="J642" s="430">
        <v>30</v>
      </c>
      <c r="K642" s="430">
        <v>29</v>
      </c>
      <c r="L642" s="430">
        <v>29</v>
      </c>
      <c r="M642" s="430">
        <v>31</v>
      </c>
      <c r="N642" s="430">
        <v>24</v>
      </c>
      <c r="O642" s="430">
        <v>18</v>
      </c>
      <c r="P642" s="430">
        <v>16</v>
      </c>
      <c r="Q642" s="430">
        <v>33</v>
      </c>
      <c r="R642" s="430">
        <v>47</v>
      </c>
      <c r="S642" s="430">
        <v>54</v>
      </c>
      <c r="T642" s="430">
        <v>46</v>
      </c>
      <c r="U642" s="430">
        <v>46</v>
      </c>
      <c r="V642" s="430">
        <v>53</v>
      </c>
    </row>
    <row r="643" spans="1:22" x14ac:dyDescent="0.2">
      <c r="A643" s="189" t="s">
        <v>136</v>
      </c>
      <c r="B643" s="431"/>
      <c r="C643" s="431"/>
      <c r="D643" s="431"/>
      <c r="E643" s="431"/>
      <c r="F643" s="431"/>
      <c r="G643" s="431"/>
      <c r="H643" s="431"/>
      <c r="I643" s="431"/>
      <c r="J643" s="431"/>
      <c r="K643" s="431"/>
      <c r="L643" s="431"/>
      <c r="M643" s="431"/>
      <c r="N643" s="431"/>
      <c r="O643" s="431"/>
      <c r="P643" s="431"/>
      <c r="Q643" s="431"/>
      <c r="R643" s="431"/>
      <c r="S643" s="431"/>
      <c r="T643" s="431"/>
      <c r="U643" s="431"/>
      <c r="V643" s="431"/>
    </row>
    <row r="644" spans="1:22" x14ac:dyDescent="0.2">
      <c r="A644" s="189" t="s">
        <v>137</v>
      </c>
      <c r="B644" s="430">
        <v>230</v>
      </c>
      <c r="C644" s="430">
        <v>230</v>
      </c>
      <c r="D644" s="430">
        <v>230</v>
      </c>
      <c r="E644" s="430">
        <v>271</v>
      </c>
      <c r="F644" s="430">
        <v>269</v>
      </c>
      <c r="G644" s="430">
        <v>315</v>
      </c>
      <c r="H644" s="430">
        <v>421</v>
      </c>
      <c r="I644" s="430">
        <v>503</v>
      </c>
      <c r="J644" s="430">
        <v>544</v>
      </c>
      <c r="K644" s="430">
        <v>577</v>
      </c>
      <c r="L644" s="430">
        <v>579</v>
      </c>
      <c r="M644" s="430">
        <v>584</v>
      </c>
      <c r="N644" s="430">
        <v>623</v>
      </c>
      <c r="O644" s="430">
        <v>675</v>
      </c>
      <c r="P644" s="430">
        <v>702</v>
      </c>
      <c r="Q644" s="430">
        <v>718</v>
      </c>
      <c r="R644" s="430">
        <v>689</v>
      </c>
      <c r="S644" s="430">
        <v>720</v>
      </c>
      <c r="T644" s="430">
        <v>759</v>
      </c>
      <c r="U644" s="430">
        <v>744</v>
      </c>
      <c r="V644" s="430">
        <v>725</v>
      </c>
    </row>
    <row r="645" spans="1:22" x14ac:dyDescent="0.2">
      <c r="A645" s="189" t="s">
        <v>138</v>
      </c>
      <c r="B645" s="430">
        <v>36</v>
      </c>
      <c r="C645" s="430">
        <v>43</v>
      </c>
      <c r="D645" s="430">
        <v>52</v>
      </c>
      <c r="E645" s="430">
        <v>56</v>
      </c>
      <c r="F645" s="430">
        <v>57</v>
      </c>
      <c r="G645" s="430">
        <v>58</v>
      </c>
      <c r="H645" s="430">
        <v>71</v>
      </c>
      <c r="I645" s="430">
        <v>72</v>
      </c>
      <c r="J645" s="430">
        <v>71</v>
      </c>
      <c r="K645" s="430">
        <v>70</v>
      </c>
      <c r="L645" s="430">
        <v>69</v>
      </c>
      <c r="M645" s="430">
        <v>67</v>
      </c>
      <c r="N645" s="430">
        <v>73</v>
      </c>
      <c r="O645" s="430">
        <v>73</v>
      </c>
      <c r="P645" s="430">
        <v>100</v>
      </c>
      <c r="Q645" s="430">
        <v>109</v>
      </c>
      <c r="R645" s="430">
        <v>140</v>
      </c>
      <c r="S645" s="430">
        <v>129</v>
      </c>
      <c r="T645" s="430">
        <v>139</v>
      </c>
      <c r="U645" s="430">
        <v>144</v>
      </c>
      <c r="V645" s="430">
        <v>141</v>
      </c>
    </row>
    <row r="646" spans="1:22" x14ac:dyDescent="0.2">
      <c r="A646" s="189" t="s">
        <v>139</v>
      </c>
      <c r="B646" s="430">
        <v>0</v>
      </c>
      <c r="C646" s="430">
        <v>0</v>
      </c>
      <c r="D646" s="430">
        <v>0</v>
      </c>
      <c r="E646" s="430">
        <v>0</v>
      </c>
      <c r="F646" s="430">
        <v>0</v>
      </c>
      <c r="G646" s="430">
        <v>0</v>
      </c>
      <c r="H646" s="430">
        <v>0</v>
      </c>
      <c r="I646" s="430">
        <v>0</v>
      </c>
      <c r="J646" s="430">
        <v>0</v>
      </c>
      <c r="K646" s="430">
        <v>0</v>
      </c>
      <c r="L646" s="430">
        <v>1</v>
      </c>
      <c r="M646" s="430">
        <v>0</v>
      </c>
      <c r="N646" s="430">
        <v>0</v>
      </c>
      <c r="O646" s="430">
        <v>0</v>
      </c>
      <c r="P646" s="430">
        <v>0</v>
      </c>
      <c r="Q646" s="430">
        <v>17</v>
      </c>
      <c r="R646" s="430">
        <v>39</v>
      </c>
      <c r="S646" s="430">
        <v>42</v>
      </c>
      <c r="T646" s="430">
        <v>19</v>
      </c>
      <c r="U646" s="430">
        <v>114</v>
      </c>
      <c r="V646" s="430">
        <v>117</v>
      </c>
    </row>
    <row r="647" spans="1:22" x14ac:dyDescent="0.2">
      <c r="A647" s="189" t="s">
        <v>140</v>
      </c>
      <c r="B647" s="430">
        <v>0</v>
      </c>
      <c r="C647" s="430">
        <v>0</v>
      </c>
      <c r="D647" s="430">
        <v>0</v>
      </c>
      <c r="E647" s="430">
        <v>0</v>
      </c>
      <c r="F647" s="430">
        <v>0</v>
      </c>
      <c r="G647" s="430">
        <v>0</v>
      </c>
      <c r="H647" s="430">
        <v>0</v>
      </c>
      <c r="I647" s="430">
        <v>0</v>
      </c>
      <c r="J647" s="430">
        <v>0</v>
      </c>
      <c r="K647" s="430">
        <v>28</v>
      </c>
      <c r="L647" s="430">
        <v>87</v>
      </c>
      <c r="M647" s="430">
        <v>87</v>
      </c>
      <c r="N647" s="430">
        <v>91</v>
      </c>
      <c r="O647" s="430">
        <v>95</v>
      </c>
      <c r="P647" s="430">
        <v>95</v>
      </c>
      <c r="Q647" s="430">
        <v>103</v>
      </c>
      <c r="R647" s="430">
        <v>100</v>
      </c>
      <c r="S647" s="430">
        <v>94</v>
      </c>
      <c r="T647" s="430">
        <v>91</v>
      </c>
      <c r="U647" s="430">
        <v>99</v>
      </c>
      <c r="V647" s="430">
        <v>96</v>
      </c>
    </row>
    <row r="648" spans="1:22" x14ac:dyDescent="0.2">
      <c r="A648" s="189" t="s">
        <v>141</v>
      </c>
      <c r="B648" s="430">
        <v>0</v>
      </c>
      <c r="C648" s="430">
        <v>0</v>
      </c>
      <c r="D648" s="430">
        <v>0</v>
      </c>
      <c r="E648" s="430">
        <v>0</v>
      </c>
      <c r="F648" s="430">
        <v>0</v>
      </c>
      <c r="G648" s="430">
        <v>0</v>
      </c>
      <c r="H648" s="430">
        <v>0</v>
      </c>
      <c r="I648" s="430">
        <v>0</v>
      </c>
      <c r="J648" s="430">
        <v>0</v>
      </c>
      <c r="K648" s="430">
        <v>0</v>
      </c>
      <c r="L648" s="430">
        <v>0</v>
      </c>
      <c r="M648" s="430">
        <v>0</v>
      </c>
      <c r="N648" s="430">
        <v>0</v>
      </c>
      <c r="O648" s="430">
        <v>0</v>
      </c>
      <c r="P648" s="430">
        <v>0</v>
      </c>
      <c r="Q648" s="430">
        <v>0</v>
      </c>
      <c r="R648" s="430">
        <v>0</v>
      </c>
      <c r="S648" s="430">
        <v>0</v>
      </c>
      <c r="T648" s="430">
        <v>0</v>
      </c>
      <c r="U648" s="430">
        <v>0</v>
      </c>
      <c r="V648" s="430">
        <v>0</v>
      </c>
    </row>
    <row r="649" spans="1:22" x14ac:dyDescent="0.2">
      <c r="A649" s="189" t="s">
        <v>142</v>
      </c>
      <c r="B649" s="430">
        <v>0</v>
      </c>
      <c r="C649" s="430">
        <v>0</v>
      </c>
      <c r="D649" s="430">
        <v>0</v>
      </c>
      <c r="E649" s="430">
        <v>0</v>
      </c>
      <c r="F649" s="430">
        <v>0</v>
      </c>
      <c r="G649" s="430">
        <v>0</v>
      </c>
      <c r="H649" s="430">
        <v>0</v>
      </c>
      <c r="I649" s="430">
        <v>0</v>
      </c>
      <c r="J649" s="430">
        <v>0</v>
      </c>
      <c r="K649" s="430">
        <v>0</v>
      </c>
      <c r="L649" s="430">
        <v>0</v>
      </c>
      <c r="M649" s="430">
        <v>0</v>
      </c>
      <c r="N649" s="430">
        <v>0</v>
      </c>
      <c r="O649" s="430">
        <v>0</v>
      </c>
      <c r="P649" s="430">
        <v>0</v>
      </c>
      <c r="Q649" s="430">
        <v>0</v>
      </c>
      <c r="R649" s="430">
        <v>0</v>
      </c>
      <c r="S649" s="430">
        <v>0</v>
      </c>
      <c r="T649" s="430">
        <v>0</v>
      </c>
      <c r="U649" s="430">
        <v>0</v>
      </c>
      <c r="V649" s="430">
        <v>0</v>
      </c>
    </row>
    <row r="650" spans="1:22" x14ac:dyDescent="0.2">
      <c r="A650" s="189" t="s">
        <v>143</v>
      </c>
      <c r="B650" s="430">
        <v>0</v>
      </c>
      <c r="C650" s="430">
        <v>0</v>
      </c>
      <c r="D650" s="430">
        <v>0</v>
      </c>
      <c r="E650" s="430">
        <v>0</v>
      </c>
      <c r="F650" s="430">
        <v>0</v>
      </c>
      <c r="G650" s="430">
        <v>0</v>
      </c>
      <c r="H650" s="430">
        <v>0</v>
      </c>
      <c r="I650" s="430">
        <v>0</v>
      </c>
      <c r="J650" s="430">
        <v>0</v>
      </c>
      <c r="K650" s="430">
        <v>0</v>
      </c>
      <c r="L650" s="430">
        <v>0</v>
      </c>
      <c r="M650" s="430">
        <v>12</v>
      </c>
      <c r="N650" s="430">
        <v>2</v>
      </c>
      <c r="O650" s="430">
        <v>13</v>
      </c>
      <c r="P650" s="430">
        <v>14</v>
      </c>
      <c r="Q650" s="430">
        <v>17</v>
      </c>
      <c r="R650" s="430">
        <v>21</v>
      </c>
      <c r="S650" s="430">
        <v>19</v>
      </c>
      <c r="T650" s="430">
        <v>21</v>
      </c>
      <c r="U650" s="430">
        <v>20</v>
      </c>
      <c r="V650" s="430">
        <v>17</v>
      </c>
    </row>
    <row r="651" spans="1:22" x14ac:dyDescent="0.2">
      <c r="A651" s="189" t="s">
        <v>144</v>
      </c>
      <c r="B651" s="430">
        <v>7</v>
      </c>
      <c r="C651" s="430">
        <v>7</v>
      </c>
      <c r="D651" s="430">
        <v>7</v>
      </c>
      <c r="E651" s="430">
        <v>7</v>
      </c>
      <c r="F651" s="430">
        <v>6</v>
      </c>
      <c r="G651" s="430">
        <v>5</v>
      </c>
      <c r="H651" s="430">
        <v>7</v>
      </c>
      <c r="I651" s="430">
        <v>8</v>
      </c>
      <c r="J651" s="430">
        <v>6</v>
      </c>
      <c r="K651" s="430">
        <v>6</v>
      </c>
      <c r="L651" s="430">
        <v>24</v>
      </c>
      <c r="M651" s="430">
        <v>32</v>
      </c>
      <c r="N651" s="430">
        <v>31</v>
      </c>
      <c r="O651" s="430">
        <v>43</v>
      </c>
      <c r="P651" s="430">
        <v>50</v>
      </c>
      <c r="Q651" s="430">
        <v>51</v>
      </c>
      <c r="R651" s="430">
        <v>43</v>
      </c>
      <c r="S651" s="430">
        <v>52</v>
      </c>
      <c r="T651" s="430">
        <v>69</v>
      </c>
      <c r="U651" s="430">
        <v>99</v>
      </c>
      <c r="V651" s="430">
        <v>104</v>
      </c>
    </row>
    <row r="652" spans="1:22" x14ac:dyDescent="0.2">
      <c r="A652" s="189" t="s">
        <v>145</v>
      </c>
      <c r="B652" s="430">
        <v>210</v>
      </c>
      <c r="C652" s="430">
        <v>210</v>
      </c>
      <c r="D652" s="430">
        <v>217</v>
      </c>
      <c r="E652" s="430">
        <v>223</v>
      </c>
      <c r="F652" s="430">
        <v>215</v>
      </c>
      <c r="G652" s="430">
        <v>237</v>
      </c>
      <c r="H652" s="430">
        <v>235</v>
      </c>
      <c r="I652" s="430">
        <v>254</v>
      </c>
      <c r="J652" s="430">
        <v>235</v>
      </c>
      <c r="K652" s="430">
        <v>253</v>
      </c>
      <c r="L652" s="430">
        <v>299</v>
      </c>
      <c r="M652" s="430">
        <v>297</v>
      </c>
      <c r="N652" s="430">
        <v>288</v>
      </c>
      <c r="O652" s="430">
        <v>361</v>
      </c>
      <c r="P652" s="430">
        <v>381</v>
      </c>
      <c r="Q652" s="430">
        <v>442</v>
      </c>
      <c r="R652" s="430">
        <v>459</v>
      </c>
      <c r="S652" s="430">
        <v>369</v>
      </c>
      <c r="T652" s="430">
        <v>423</v>
      </c>
      <c r="U652" s="430">
        <v>430</v>
      </c>
      <c r="V652" s="430">
        <v>494</v>
      </c>
    </row>
    <row r="653" spans="1:22" x14ac:dyDescent="0.2">
      <c r="A653" s="189" t="s">
        <v>146</v>
      </c>
      <c r="B653" s="430">
        <v>42</v>
      </c>
      <c r="C653" s="430">
        <v>42</v>
      </c>
      <c r="D653" s="430">
        <v>48</v>
      </c>
      <c r="E653" s="430">
        <v>65</v>
      </c>
      <c r="F653" s="430">
        <v>108</v>
      </c>
      <c r="G653" s="430">
        <v>119</v>
      </c>
      <c r="H653" s="430">
        <v>121</v>
      </c>
      <c r="I653" s="430">
        <v>134</v>
      </c>
      <c r="J653" s="430">
        <v>163</v>
      </c>
      <c r="K653" s="430">
        <v>160</v>
      </c>
      <c r="L653" s="430">
        <v>154</v>
      </c>
      <c r="M653" s="430">
        <v>200</v>
      </c>
      <c r="N653" s="430">
        <v>218</v>
      </c>
      <c r="O653" s="430">
        <v>229</v>
      </c>
      <c r="P653" s="430">
        <v>221</v>
      </c>
      <c r="Q653" s="430">
        <v>234</v>
      </c>
      <c r="R653" s="430">
        <v>251</v>
      </c>
      <c r="S653" s="430">
        <v>264</v>
      </c>
      <c r="T653" s="430">
        <v>277</v>
      </c>
      <c r="U653" s="430">
        <v>311</v>
      </c>
      <c r="V653" s="430">
        <v>321</v>
      </c>
    </row>
    <row r="654" spans="1:22" x14ac:dyDescent="0.2">
      <c r="A654" s="189" t="s">
        <v>147</v>
      </c>
      <c r="B654" s="432">
        <v>0</v>
      </c>
      <c r="C654" s="432">
        <v>0</v>
      </c>
      <c r="D654" s="432">
        <v>0</v>
      </c>
      <c r="E654" s="432">
        <v>0</v>
      </c>
      <c r="F654" s="432">
        <v>0</v>
      </c>
      <c r="G654" s="432">
        <v>0</v>
      </c>
      <c r="H654" s="432">
        <v>0</v>
      </c>
      <c r="I654" s="432">
        <v>0</v>
      </c>
      <c r="J654" s="432">
        <v>0</v>
      </c>
      <c r="K654" s="432">
        <v>0</v>
      </c>
      <c r="L654" s="432">
        <v>0</v>
      </c>
      <c r="M654" s="432">
        <v>0</v>
      </c>
      <c r="N654" s="432">
        <v>0</v>
      </c>
      <c r="O654" s="432">
        <v>0</v>
      </c>
      <c r="P654" s="432">
        <v>0</v>
      </c>
      <c r="Q654" s="432">
        <v>0</v>
      </c>
      <c r="R654" s="432">
        <v>0</v>
      </c>
      <c r="S654" s="432">
        <v>0</v>
      </c>
      <c r="T654" s="432">
        <v>0</v>
      </c>
      <c r="U654" s="432">
        <v>0</v>
      </c>
      <c r="V654" s="432">
        <v>0</v>
      </c>
    </row>
    <row r="655" spans="1:22" s="24" customFormat="1" ht="14.25" x14ac:dyDescent="0.2">
      <c r="A655" s="187"/>
      <c r="B655" s="187"/>
      <c r="C655" s="187"/>
      <c r="D655" s="187"/>
      <c r="E655" s="187"/>
      <c r="F655" s="187"/>
      <c r="G655" s="187"/>
      <c r="H655" s="187"/>
      <c r="I655" s="187"/>
      <c r="J655" s="187"/>
      <c r="K655" s="187"/>
      <c r="L655" s="187"/>
      <c r="M655" s="187"/>
      <c r="N655" s="187"/>
      <c r="O655" s="187"/>
      <c r="P655" s="187"/>
      <c r="Q655" s="187"/>
      <c r="R655" s="187"/>
      <c r="S655" s="187"/>
      <c r="T655" s="187"/>
      <c r="U655" s="187"/>
      <c r="V655" s="187"/>
    </row>
    <row r="656" spans="1:22" x14ac:dyDescent="0.2">
      <c r="A656" s="189" t="s">
        <v>149</v>
      </c>
      <c r="B656" s="433">
        <v>54</v>
      </c>
      <c r="C656" s="433">
        <v>57</v>
      </c>
      <c r="D656" s="433">
        <v>49</v>
      </c>
      <c r="E656" s="433">
        <v>53</v>
      </c>
      <c r="F656" s="433">
        <v>55</v>
      </c>
      <c r="G656" s="433">
        <v>57</v>
      </c>
      <c r="H656" s="433">
        <v>56</v>
      </c>
      <c r="I656" s="433">
        <v>57</v>
      </c>
      <c r="J656" s="433">
        <v>63</v>
      </c>
      <c r="K656" s="433">
        <v>68</v>
      </c>
      <c r="L656" s="433">
        <v>64</v>
      </c>
      <c r="M656" s="433">
        <v>74</v>
      </c>
      <c r="N656" s="433">
        <v>68</v>
      </c>
      <c r="O656" s="433">
        <v>98</v>
      </c>
      <c r="P656" s="433">
        <v>92</v>
      </c>
      <c r="Q656" s="433">
        <v>95</v>
      </c>
      <c r="R656" s="433">
        <v>97</v>
      </c>
      <c r="S656" s="433">
        <v>101</v>
      </c>
      <c r="T656" s="433">
        <v>109</v>
      </c>
      <c r="U656" s="433">
        <v>112</v>
      </c>
      <c r="V656" s="433">
        <v>123</v>
      </c>
    </row>
    <row r="657" spans="1:22" x14ac:dyDescent="0.2">
      <c r="A657" s="189" t="s">
        <v>150</v>
      </c>
      <c r="B657" s="433">
        <v>277</v>
      </c>
      <c r="C657" s="433">
        <v>284</v>
      </c>
      <c r="D657" s="433">
        <v>278</v>
      </c>
      <c r="E657" s="433">
        <v>284</v>
      </c>
      <c r="F657" s="433">
        <v>302</v>
      </c>
      <c r="G657" s="433">
        <v>294</v>
      </c>
      <c r="H657" s="433">
        <v>291</v>
      </c>
      <c r="I657" s="433">
        <v>302</v>
      </c>
      <c r="J657" s="433">
        <v>327</v>
      </c>
      <c r="K657" s="433">
        <v>391</v>
      </c>
      <c r="L657" s="433">
        <v>419</v>
      </c>
      <c r="M657" s="433">
        <v>429</v>
      </c>
      <c r="N657" s="433">
        <v>453</v>
      </c>
      <c r="O657" s="433">
        <v>449</v>
      </c>
      <c r="P657" s="433">
        <v>456</v>
      </c>
      <c r="Q657" s="433">
        <v>482</v>
      </c>
      <c r="R657" s="433">
        <v>527</v>
      </c>
      <c r="S657" s="433">
        <v>533</v>
      </c>
      <c r="T657" s="433">
        <v>522</v>
      </c>
      <c r="U657" s="433">
        <v>519</v>
      </c>
      <c r="V657" s="433">
        <v>533</v>
      </c>
    </row>
    <row r="659" spans="1:22" x14ac:dyDescent="0.2">
      <c r="A659" s="213" t="s">
        <v>107</v>
      </c>
      <c r="B659" s="213" t="s">
        <v>108</v>
      </c>
    </row>
    <row r="660" spans="1:22" x14ac:dyDescent="0.2">
      <c r="A660" s="213" t="s">
        <v>72</v>
      </c>
      <c r="B660" s="213" t="s">
        <v>210</v>
      </c>
    </row>
    <row r="661" spans="1:22" x14ac:dyDescent="0.2">
      <c r="A661" s="213" t="s">
        <v>200</v>
      </c>
      <c r="B661" s="213" t="s">
        <v>201</v>
      </c>
    </row>
    <row r="663" spans="1:22" x14ac:dyDescent="0.2">
      <c r="A663" s="214" t="s">
        <v>202</v>
      </c>
      <c r="B663" s="214" t="s">
        <v>56</v>
      </c>
      <c r="C663" s="214" t="s">
        <v>57</v>
      </c>
      <c r="D663" s="214" t="s">
        <v>58</v>
      </c>
      <c r="E663" s="214" t="s">
        <v>59</v>
      </c>
      <c r="F663" s="214" t="s">
        <v>60</v>
      </c>
      <c r="G663" s="214" t="s">
        <v>61</v>
      </c>
      <c r="H663" s="214" t="s">
        <v>62</v>
      </c>
      <c r="I663" s="214" t="s">
        <v>63</v>
      </c>
      <c r="J663" s="214" t="s">
        <v>64</v>
      </c>
      <c r="K663" s="214" t="s">
        <v>65</v>
      </c>
      <c r="L663" s="214" t="s">
        <v>66</v>
      </c>
      <c r="M663" s="214" t="s">
        <v>67</v>
      </c>
      <c r="N663" s="214" t="s">
        <v>68</v>
      </c>
      <c r="O663" s="214" t="s">
        <v>69</v>
      </c>
      <c r="P663" s="214" t="s">
        <v>70</v>
      </c>
      <c r="Q663" s="214" t="s">
        <v>71</v>
      </c>
      <c r="R663" s="214" t="s">
        <v>87</v>
      </c>
      <c r="S663" s="214" t="s">
        <v>95</v>
      </c>
      <c r="T663" s="214" t="s">
        <v>96</v>
      </c>
      <c r="U663" s="214" t="s">
        <v>197</v>
      </c>
      <c r="V663" s="214" t="s">
        <v>271</v>
      </c>
    </row>
    <row r="664" spans="1:22" x14ac:dyDescent="0.2">
      <c r="A664" s="214" t="s">
        <v>78</v>
      </c>
      <c r="B664" s="434">
        <v>8</v>
      </c>
      <c r="C664" s="434">
        <v>9</v>
      </c>
      <c r="D664" s="434">
        <v>9</v>
      </c>
      <c r="E664" s="434">
        <v>10</v>
      </c>
      <c r="F664" s="434">
        <v>10</v>
      </c>
      <c r="G664" s="434">
        <v>12</v>
      </c>
      <c r="H664" s="434">
        <v>12</v>
      </c>
      <c r="I664" s="434">
        <v>12</v>
      </c>
      <c r="J664" s="434">
        <v>12</v>
      </c>
      <c r="K664" s="434">
        <v>10</v>
      </c>
      <c r="L664" s="434">
        <v>39</v>
      </c>
      <c r="M664" s="434">
        <v>36</v>
      </c>
      <c r="N664" s="434">
        <v>36</v>
      </c>
      <c r="O664" s="434">
        <v>36</v>
      </c>
      <c r="P664" s="434">
        <v>42</v>
      </c>
      <c r="Q664" s="434">
        <v>45</v>
      </c>
      <c r="R664" s="434">
        <v>58</v>
      </c>
      <c r="S664" s="434">
        <v>103</v>
      </c>
      <c r="T664" s="434">
        <v>111</v>
      </c>
      <c r="U664" s="434">
        <v>114</v>
      </c>
      <c r="V664" s="434">
        <v>100</v>
      </c>
    </row>
    <row r="665" spans="1:22" x14ac:dyDescent="0.2">
      <c r="A665" s="214" t="s">
        <v>120</v>
      </c>
      <c r="B665" s="435">
        <v>0</v>
      </c>
      <c r="C665" s="435">
        <v>0</v>
      </c>
      <c r="D665" s="435">
        <v>0</v>
      </c>
      <c r="E665" s="435">
        <v>0</v>
      </c>
      <c r="F665" s="435">
        <v>0</v>
      </c>
      <c r="G665" s="435">
        <v>0</v>
      </c>
      <c r="H665" s="435">
        <v>0</v>
      </c>
      <c r="I665" s="435">
        <v>0</v>
      </c>
      <c r="J665" s="435">
        <v>0</v>
      </c>
      <c r="K665" s="435">
        <v>0</v>
      </c>
      <c r="L665" s="435">
        <v>0</v>
      </c>
      <c r="M665" s="435">
        <v>0</v>
      </c>
      <c r="N665" s="435">
        <v>0</v>
      </c>
      <c r="O665" s="435">
        <v>0</v>
      </c>
      <c r="P665" s="435">
        <v>0</v>
      </c>
      <c r="Q665" s="435">
        <v>0</v>
      </c>
      <c r="R665" s="435">
        <v>0</v>
      </c>
      <c r="S665" s="435">
        <v>0</v>
      </c>
      <c r="T665" s="435">
        <v>6</v>
      </c>
      <c r="U665" s="435">
        <v>6</v>
      </c>
      <c r="V665" s="435">
        <v>6</v>
      </c>
    </row>
    <row r="666" spans="1:22" x14ac:dyDescent="0.2">
      <c r="A666" s="214" t="s">
        <v>121</v>
      </c>
      <c r="B666" s="435">
        <v>0</v>
      </c>
      <c r="C666" s="435">
        <v>0</v>
      </c>
      <c r="D666" s="435">
        <v>0</v>
      </c>
      <c r="E666" s="435">
        <v>0</v>
      </c>
      <c r="F666" s="435">
        <v>0</v>
      </c>
      <c r="G666" s="435">
        <v>0</v>
      </c>
      <c r="H666" s="435">
        <v>0</v>
      </c>
      <c r="I666" s="435">
        <v>0</v>
      </c>
      <c r="J666" s="435">
        <v>0</v>
      </c>
      <c r="K666" s="435">
        <v>0</v>
      </c>
      <c r="L666" s="435">
        <v>0</v>
      </c>
      <c r="M666" s="435">
        <v>0</v>
      </c>
      <c r="N666" s="435">
        <v>0</v>
      </c>
      <c r="O666" s="435">
        <v>0</v>
      </c>
      <c r="P666" s="435">
        <v>0</v>
      </c>
      <c r="Q666" s="435">
        <v>0</v>
      </c>
      <c r="R666" s="435">
        <v>0</v>
      </c>
      <c r="S666" s="435">
        <v>0</v>
      </c>
      <c r="T666" s="435">
        <v>-6</v>
      </c>
      <c r="U666" s="435">
        <v>-6</v>
      </c>
      <c r="V666" s="435">
        <v>-9</v>
      </c>
    </row>
    <row r="667" spans="1:22" x14ac:dyDescent="0.2">
      <c r="A667" s="214" t="s">
        <v>122</v>
      </c>
      <c r="B667" s="435">
        <v>0</v>
      </c>
      <c r="C667" s="435">
        <v>0</v>
      </c>
      <c r="D667" s="435">
        <v>0</v>
      </c>
      <c r="E667" s="435">
        <v>0</v>
      </c>
      <c r="F667" s="435">
        <v>0</v>
      </c>
      <c r="G667" s="435">
        <v>0</v>
      </c>
      <c r="H667" s="435">
        <v>0</v>
      </c>
      <c r="I667" s="435">
        <v>0</v>
      </c>
      <c r="J667" s="435">
        <v>0</v>
      </c>
      <c r="K667" s="435">
        <v>0</v>
      </c>
      <c r="L667" s="435">
        <v>0</v>
      </c>
      <c r="M667" s="435">
        <v>0</v>
      </c>
      <c r="N667" s="435">
        <v>0</v>
      </c>
      <c r="O667" s="435">
        <v>0</v>
      </c>
      <c r="P667" s="435">
        <v>0</v>
      </c>
      <c r="Q667" s="435">
        <v>0</v>
      </c>
      <c r="R667" s="435">
        <v>0</v>
      </c>
      <c r="S667" s="435">
        <v>0</v>
      </c>
      <c r="T667" s="435">
        <v>0</v>
      </c>
      <c r="U667" s="435">
        <v>0</v>
      </c>
      <c r="V667" s="435">
        <v>0</v>
      </c>
    </row>
    <row r="668" spans="1:22" x14ac:dyDescent="0.2">
      <c r="A668" s="214" t="s">
        <v>123</v>
      </c>
      <c r="B668" s="435">
        <v>0</v>
      </c>
      <c r="C668" s="435">
        <v>0</v>
      </c>
      <c r="D668" s="435">
        <v>0</v>
      </c>
      <c r="E668" s="435">
        <v>0</v>
      </c>
      <c r="F668" s="435">
        <v>0</v>
      </c>
      <c r="G668" s="435">
        <v>0</v>
      </c>
      <c r="H668" s="435">
        <v>0</v>
      </c>
      <c r="I668" s="435">
        <v>0</v>
      </c>
      <c r="J668" s="435">
        <v>0</v>
      </c>
      <c r="K668" s="435">
        <v>0</v>
      </c>
      <c r="L668" s="435">
        <v>0</v>
      </c>
      <c r="M668" s="435">
        <v>0</v>
      </c>
      <c r="N668" s="435">
        <v>0</v>
      </c>
      <c r="O668" s="435">
        <v>0</v>
      </c>
      <c r="P668" s="435">
        <v>0</v>
      </c>
      <c r="Q668" s="435">
        <v>0</v>
      </c>
      <c r="R668" s="435">
        <v>0</v>
      </c>
      <c r="S668" s="435">
        <v>0</v>
      </c>
      <c r="T668" s="435">
        <v>0</v>
      </c>
      <c r="U668" s="435">
        <v>0</v>
      </c>
      <c r="V668" s="435">
        <v>0</v>
      </c>
    </row>
    <row r="669" spans="1:22" x14ac:dyDescent="0.2">
      <c r="A669" s="214" t="s">
        <v>203</v>
      </c>
      <c r="B669" s="435">
        <v>0</v>
      </c>
      <c r="C669" s="435">
        <v>0</v>
      </c>
      <c r="D669" s="435">
        <v>0</v>
      </c>
      <c r="E669" s="435">
        <v>0</v>
      </c>
      <c r="F669" s="435">
        <v>0</v>
      </c>
      <c r="G669" s="435">
        <v>0</v>
      </c>
      <c r="H669" s="435">
        <v>0</v>
      </c>
      <c r="I669" s="435">
        <v>0</v>
      </c>
      <c r="J669" s="435">
        <v>0</v>
      </c>
      <c r="K669" s="435">
        <v>0</v>
      </c>
      <c r="L669" s="435">
        <v>0</v>
      </c>
      <c r="M669" s="435">
        <v>0</v>
      </c>
      <c r="N669" s="435">
        <v>0</v>
      </c>
      <c r="O669" s="435">
        <v>0</v>
      </c>
      <c r="P669" s="435">
        <v>0</v>
      </c>
      <c r="Q669" s="435">
        <v>0</v>
      </c>
      <c r="R669" s="435">
        <v>0</v>
      </c>
      <c r="S669" s="435">
        <v>0</v>
      </c>
      <c r="T669" s="435">
        <v>0</v>
      </c>
      <c r="U669" s="435">
        <v>0</v>
      </c>
      <c r="V669" s="435">
        <v>0</v>
      </c>
    </row>
    <row r="670" spans="1:22" x14ac:dyDescent="0.2">
      <c r="A670" s="214" t="s">
        <v>125</v>
      </c>
      <c r="B670" s="435">
        <v>0</v>
      </c>
      <c r="C670" s="435">
        <v>0</v>
      </c>
      <c r="D670" s="435">
        <v>0</v>
      </c>
      <c r="E670" s="435">
        <v>0</v>
      </c>
      <c r="F670" s="435">
        <v>0</v>
      </c>
      <c r="G670" s="435">
        <v>0</v>
      </c>
      <c r="H670" s="435">
        <v>0</v>
      </c>
      <c r="I670" s="435">
        <v>0</v>
      </c>
      <c r="J670" s="435">
        <v>0</v>
      </c>
      <c r="K670" s="435">
        <v>0</v>
      </c>
      <c r="L670" s="435">
        <v>0</v>
      </c>
      <c r="M670" s="435">
        <v>0</v>
      </c>
      <c r="N670" s="435">
        <v>0</v>
      </c>
      <c r="O670" s="435">
        <v>0</v>
      </c>
      <c r="P670" s="435">
        <v>0</v>
      </c>
      <c r="Q670" s="435">
        <v>0</v>
      </c>
      <c r="R670" s="435">
        <v>0</v>
      </c>
      <c r="S670" s="435">
        <v>0</v>
      </c>
      <c r="T670" s="435">
        <v>0</v>
      </c>
      <c r="U670" s="435">
        <v>0</v>
      </c>
      <c r="V670" s="435">
        <v>0</v>
      </c>
    </row>
    <row r="671" spans="1:22" x14ac:dyDescent="0.2">
      <c r="A671" s="214" t="s">
        <v>126</v>
      </c>
      <c r="B671" s="435">
        <v>0</v>
      </c>
      <c r="C671" s="435">
        <v>0</v>
      </c>
      <c r="D671" s="435">
        <v>0</v>
      </c>
      <c r="E671" s="435">
        <v>0</v>
      </c>
      <c r="F671" s="435">
        <v>0</v>
      </c>
      <c r="G671" s="435">
        <v>0</v>
      </c>
      <c r="H671" s="435">
        <v>0</v>
      </c>
      <c r="I671" s="435">
        <v>0</v>
      </c>
      <c r="J671" s="435">
        <v>0</v>
      </c>
      <c r="K671" s="435">
        <v>0</v>
      </c>
      <c r="L671" s="435">
        <v>0</v>
      </c>
      <c r="M671" s="435">
        <v>0</v>
      </c>
      <c r="N671" s="435">
        <v>0</v>
      </c>
      <c r="O671" s="435">
        <v>0</v>
      </c>
      <c r="P671" s="435">
        <v>0</v>
      </c>
      <c r="Q671" s="435">
        <v>0</v>
      </c>
      <c r="R671" s="435">
        <v>0</v>
      </c>
      <c r="S671" s="435">
        <v>0</v>
      </c>
      <c r="T671" s="435">
        <v>0</v>
      </c>
      <c r="U671" s="435">
        <v>0</v>
      </c>
      <c r="V671" s="435">
        <v>0</v>
      </c>
    </row>
    <row r="672" spans="1:22" x14ac:dyDescent="0.2">
      <c r="A672" s="214" t="s">
        <v>127</v>
      </c>
      <c r="B672" s="435">
        <v>0</v>
      </c>
      <c r="C672" s="435">
        <v>0</v>
      </c>
      <c r="D672" s="435">
        <v>0</v>
      </c>
      <c r="E672" s="435">
        <v>0</v>
      </c>
      <c r="F672" s="435">
        <v>0</v>
      </c>
      <c r="G672" s="435">
        <v>0</v>
      </c>
      <c r="H672" s="435">
        <v>0</v>
      </c>
      <c r="I672" s="435">
        <v>0</v>
      </c>
      <c r="J672" s="435">
        <v>0</v>
      </c>
      <c r="K672" s="435">
        <v>0</v>
      </c>
      <c r="L672" s="435">
        <v>0</v>
      </c>
      <c r="M672" s="435">
        <v>0</v>
      </c>
      <c r="N672" s="435">
        <v>0</v>
      </c>
      <c r="O672" s="435">
        <v>0</v>
      </c>
      <c r="P672" s="435">
        <v>0</v>
      </c>
      <c r="Q672" s="435">
        <v>0</v>
      </c>
      <c r="R672" s="435">
        <v>0</v>
      </c>
      <c r="S672" s="435">
        <v>46</v>
      </c>
      <c r="T672" s="435">
        <v>50</v>
      </c>
      <c r="U672" s="435">
        <v>50</v>
      </c>
      <c r="V672" s="435">
        <v>41</v>
      </c>
    </row>
    <row r="673" spans="1:22" x14ac:dyDescent="0.2">
      <c r="A673" s="214" t="s">
        <v>128</v>
      </c>
      <c r="B673" s="435">
        <v>0</v>
      </c>
      <c r="C673" s="435">
        <v>0</v>
      </c>
      <c r="D673" s="435">
        <v>0</v>
      </c>
      <c r="E673" s="435">
        <v>0</v>
      </c>
      <c r="F673" s="435">
        <v>0</v>
      </c>
      <c r="G673" s="435">
        <v>0</v>
      </c>
      <c r="H673" s="435">
        <v>0</v>
      </c>
      <c r="I673" s="435">
        <v>0</v>
      </c>
      <c r="J673" s="435">
        <v>0</v>
      </c>
      <c r="K673" s="435">
        <v>0</v>
      </c>
      <c r="L673" s="435">
        <v>0</v>
      </c>
      <c r="M673" s="435">
        <v>0</v>
      </c>
      <c r="N673" s="435">
        <v>0</v>
      </c>
      <c r="O673" s="435">
        <v>0</v>
      </c>
      <c r="P673" s="435">
        <v>0</v>
      </c>
      <c r="Q673" s="435">
        <v>0</v>
      </c>
      <c r="R673" s="435">
        <v>0</v>
      </c>
      <c r="S673" s="435">
        <v>0</v>
      </c>
      <c r="T673" s="435">
        <v>0</v>
      </c>
      <c r="U673" s="435">
        <v>0</v>
      </c>
      <c r="V673" s="435">
        <v>0</v>
      </c>
    </row>
    <row r="674" spans="1:22" x14ac:dyDescent="0.2">
      <c r="A674" s="214" t="s">
        <v>129</v>
      </c>
      <c r="B674" s="435">
        <v>0</v>
      </c>
      <c r="C674" s="435">
        <v>0</v>
      </c>
      <c r="D674" s="435">
        <v>0</v>
      </c>
      <c r="E674" s="435">
        <v>0</v>
      </c>
      <c r="F674" s="435">
        <v>0</v>
      </c>
      <c r="G674" s="435">
        <v>0</v>
      </c>
      <c r="H674" s="435">
        <v>0</v>
      </c>
      <c r="I674" s="435">
        <v>0</v>
      </c>
      <c r="J674" s="435">
        <v>0</v>
      </c>
      <c r="K674" s="435">
        <v>0</v>
      </c>
      <c r="L674" s="435">
        <v>0</v>
      </c>
      <c r="M674" s="435">
        <v>0</v>
      </c>
      <c r="N674" s="435">
        <v>0</v>
      </c>
      <c r="O674" s="435">
        <v>0</v>
      </c>
      <c r="P674" s="435">
        <v>0</v>
      </c>
      <c r="Q674" s="435">
        <v>0</v>
      </c>
      <c r="R674" s="435">
        <v>0</v>
      </c>
      <c r="S674" s="435">
        <v>0</v>
      </c>
      <c r="T674" s="435">
        <v>0</v>
      </c>
      <c r="U674" s="435">
        <v>0</v>
      </c>
      <c r="V674" s="435">
        <v>0</v>
      </c>
    </row>
    <row r="675" spans="1:22" x14ac:dyDescent="0.2">
      <c r="A675" s="214" t="s">
        <v>130</v>
      </c>
      <c r="B675" s="435">
        <v>0</v>
      </c>
      <c r="C675" s="435">
        <v>0</v>
      </c>
      <c r="D675" s="435">
        <v>0</v>
      </c>
      <c r="E675" s="435">
        <v>0</v>
      </c>
      <c r="F675" s="435">
        <v>0</v>
      </c>
      <c r="G675" s="435">
        <v>0</v>
      </c>
      <c r="H675" s="435">
        <v>0</v>
      </c>
      <c r="I675" s="435">
        <v>0</v>
      </c>
      <c r="J675" s="435">
        <v>0</v>
      </c>
      <c r="K675" s="435">
        <v>0</v>
      </c>
      <c r="L675" s="435">
        <v>28</v>
      </c>
      <c r="M675" s="435">
        <v>30</v>
      </c>
      <c r="N675" s="435">
        <v>29</v>
      </c>
      <c r="O675" s="435">
        <v>29</v>
      </c>
      <c r="P675" s="435">
        <v>33</v>
      </c>
      <c r="Q675" s="435">
        <v>32</v>
      </c>
      <c r="R675" s="435">
        <v>45</v>
      </c>
      <c r="S675" s="435">
        <v>46</v>
      </c>
      <c r="T675" s="435">
        <v>47</v>
      </c>
      <c r="U675" s="435">
        <v>53</v>
      </c>
      <c r="V675" s="435">
        <v>50</v>
      </c>
    </row>
    <row r="676" spans="1:22" x14ac:dyDescent="0.2">
      <c r="A676" s="214" t="s">
        <v>131</v>
      </c>
      <c r="B676" s="435">
        <v>0</v>
      </c>
      <c r="C676" s="435">
        <v>0</v>
      </c>
      <c r="D676" s="435">
        <v>0</v>
      </c>
      <c r="E676" s="435">
        <v>0</v>
      </c>
      <c r="F676" s="435">
        <v>2</v>
      </c>
      <c r="G676" s="435">
        <v>2</v>
      </c>
      <c r="H676" s="435">
        <v>2</v>
      </c>
      <c r="I676" s="435">
        <v>3</v>
      </c>
      <c r="J676" s="435">
        <v>3</v>
      </c>
      <c r="K676" s="435">
        <v>2</v>
      </c>
      <c r="L676" s="435">
        <v>1</v>
      </c>
      <c r="M676" s="435">
        <v>1</v>
      </c>
      <c r="N676" s="435">
        <v>3</v>
      </c>
      <c r="O676" s="435">
        <v>3</v>
      </c>
      <c r="P676" s="435">
        <v>4</v>
      </c>
      <c r="Q676" s="435">
        <v>6</v>
      </c>
      <c r="R676" s="435">
        <v>6</v>
      </c>
      <c r="S676" s="435">
        <v>6</v>
      </c>
      <c r="T676" s="435">
        <v>7</v>
      </c>
      <c r="U676" s="435">
        <v>7</v>
      </c>
      <c r="V676" s="435">
        <v>7</v>
      </c>
    </row>
    <row r="677" spans="1:22" x14ac:dyDescent="0.2">
      <c r="A677" s="214" t="s">
        <v>132</v>
      </c>
      <c r="B677" s="435">
        <v>0</v>
      </c>
      <c r="C677" s="435">
        <v>0</v>
      </c>
      <c r="D677" s="435">
        <v>0</v>
      </c>
      <c r="E677" s="435">
        <v>0</v>
      </c>
      <c r="F677" s="435">
        <v>0</v>
      </c>
      <c r="G677" s="435">
        <v>0</v>
      </c>
      <c r="H677" s="435">
        <v>0</v>
      </c>
      <c r="I677" s="435">
        <v>0</v>
      </c>
      <c r="J677" s="435">
        <v>0</v>
      </c>
      <c r="K677" s="435">
        <v>0</v>
      </c>
      <c r="L677" s="435">
        <v>0</v>
      </c>
      <c r="M677" s="435">
        <v>-5</v>
      </c>
      <c r="N677" s="435">
        <v>-6</v>
      </c>
      <c r="O677" s="435">
        <v>-7</v>
      </c>
      <c r="P677" s="435">
        <v>-6</v>
      </c>
      <c r="Q677" s="435">
        <v>-4</v>
      </c>
      <c r="R677" s="435">
        <v>-4</v>
      </c>
      <c r="S677" s="435">
        <v>-6</v>
      </c>
      <c r="T677" s="435">
        <v>-5</v>
      </c>
      <c r="U677" s="435">
        <v>-6</v>
      </c>
      <c r="V677" s="435">
        <v>-5</v>
      </c>
    </row>
    <row r="678" spans="1:22" x14ac:dyDescent="0.2">
      <c r="A678" s="214" t="s">
        <v>133</v>
      </c>
      <c r="B678" s="435">
        <v>0</v>
      </c>
      <c r="C678" s="435">
        <v>0</v>
      </c>
      <c r="D678" s="435">
        <v>0</v>
      </c>
      <c r="E678" s="435">
        <v>0</v>
      </c>
      <c r="F678" s="435">
        <v>0</v>
      </c>
      <c r="G678" s="435">
        <v>0</v>
      </c>
      <c r="H678" s="435">
        <v>0</v>
      </c>
      <c r="I678" s="435">
        <v>0</v>
      </c>
      <c r="J678" s="435">
        <v>0</v>
      </c>
      <c r="K678" s="435">
        <v>0</v>
      </c>
      <c r="L678" s="435">
        <v>0</v>
      </c>
      <c r="M678" s="435">
        <v>0</v>
      </c>
      <c r="N678" s="435">
        <v>0</v>
      </c>
      <c r="O678" s="435">
        <v>0</v>
      </c>
      <c r="P678" s="435">
        <v>-1</v>
      </c>
      <c r="Q678" s="435">
        <v>0</v>
      </c>
      <c r="R678" s="435">
        <v>0</v>
      </c>
      <c r="S678" s="435">
        <v>0</v>
      </c>
      <c r="T678" s="435">
        <v>1</v>
      </c>
      <c r="U678" s="435">
        <v>1</v>
      </c>
      <c r="V678" s="435">
        <v>1</v>
      </c>
    </row>
    <row r="679" spans="1:22" x14ac:dyDescent="0.2">
      <c r="A679" s="214" t="s">
        <v>134</v>
      </c>
      <c r="B679" s="435">
        <v>0</v>
      </c>
      <c r="C679" s="435">
        <v>0</v>
      </c>
      <c r="D679" s="435">
        <v>0</v>
      </c>
      <c r="E679" s="435">
        <v>0</v>
      </c>
      <c r="F679" s="435">
        <v>0</v>
      </c>
      <c r="G679" s="435">
        <v>0</v>
      </c>
      <c r="H679" s="435">
        <v>0</v>
      </c>
      <c r="I679" s="435">
        <v>0</v>
      </c>
      <c r="J679" s="435">
        <v>0</v>
      </c>
      <c r="K679" s="435">
        <v>0</v>
      </c>
      <c r="L679" s="435">
        <v>0</v>
      </c>
      <c r="M679" s="435">
        <v>0</v>
      </c>
      <c r="N679" s="435">
        <v>0</v>
      </c>
      <c r="O679" s="435">
        <v>0</v>
      </c>
      <c r="P679" s="435">
        <v>0</v>
      </c>
      <c r="Q679" s="435">
        <v>0</v>
      </c>
      <c r="R679" s="435">
        <v>0</v>
      </c>
      <c r="S679" s="435">
        <v>0</v>
      </c>
      <c r="T679" s="435">
        <v>0</v>
      </c>
      <c r="U679" s="435">
        <v>0</v>
      </c>
      <c r="V679" s="435">
        <v>0</v>
      </c>
    </row>
    <row r="680" spans="1:22" x14ac:dyDescent="0.2">
      <c r="A680" s="214" t="s">
        <v>135</v>
      </c>
      <c r="B680" s="435">
        <v>0</v>
      </c>
      <c r="C680" s="435">
        <v>0</v>
      </c>
      <c r="D680" s="435">
        <v>0</v>
      </c>
      <c r="E680" s="435">
        <v>0</v>
      </c>
      <c r="F680" s="435">
        <v>0</v>
      </c>
      <c r="G680" s="435">
        <v>0</v>
      </c>
      <c r="H680" s="435">
        <v>0</v>
      </c>
      <c r="I680" s="435">
        <v>0</v>
      </c>
      <c r="J680" s="435">
        <v>0</v>
      </c>
      <c r="K680" s="435">
        <v>0</v>
      </c>
      <c r="L680" s="435">
        <v>0</v>
      </c>
      <c r="M680" s="435">
        <v>0</v>
      </c>
      <c r="N680" s="435">
        <v>0</v>
      </c>
      <c r="O680" s="435">
        <v>0</v>
      </c>
      <c r="P680" s="435">
        <v>0</v>
      </c>
      <c r="Q680" s="435">
        <v>0</v>
      </c>
      <c r="R680" s="435">
        <v>0</v>
      </c>
      <c r="S680" s="435">
        <v>0</v>
      </c>
      <c r="T680" s="435">
        <v>0</v>
      </c>
      <c r="U680" s="435">
        <v>0</v>
      </c>
      <c r="V680" s="435">
        <v>0</v>
      </c>
    </row>
    <row r="681" spans="1:22" x14ac:dyDescent="0.2">
      <c r="A681" s="214" t="s">
        <v>136</v>
      </c>
      <c r="B681" s="436" t="s">
        <v>211</v>
      </c>
      <c r="C681" s="436" t="s">
        <v>211</v>
      </c>
      <c r="D681" s="436" t="s">
        <v>211</v>
      </c>
      <c r="E681" s="436" t="s">
        <v>211</v>
      </c>
      <c r="F681" s="436" t="s">
        <v>211</v>
      </c>
      <c r="G681" s="436" t="s">
        <v>211</v>
      </c>
      <c r="H681" s="436" t="s">
        <v>211</v>
      </c>
      <c r="I681" s="436" t="s">
        <v>211</v>
      </c>
      <c r="J681" s="436" t="s">
        <v>211</v>
      </c>
      <c r="K681" s="436" t="s">
        <v>211</v>
      </c>
      <c r="L681" s="436" t="s">
        <v>211</v>
      </c>
      <c r="M681" s="436" t="s">
        <v>211</v>
      </c>
      <c r="N681" s="436" t="s">
        <v>211</v>
      </c>
      <c r="O681" s="436" t="s">
        <v>211</v>
      </c>
      <c r="P681" s="436" t="s">
        <v>211</v>
      </c>
      <c r="Q681" s="436" t="s">
        <v>211</v>
      </c>
      <c r="R681" s="436" t="s">
        <v>211</v>
      </c>
      <c r="S681" s="436" t="s">
        <v>211</v>
      </c>
      <c r="T681" s="436" t="s">
        <v>211</v>
      </c>
      <c r="U681" s="436" t="s">
        <v>211</v>
      </c>
      <c r="V681" s="436" t="s">
        <v>211</v>
      </c>
    </row>
    <row r="682" spans="1:22" x14ac:dyDescent="0.2">
      <c r="A682" s="214" t="s">
        <v>137</v>
      </c>
      <c r="B682" s="435">
        <v>3</v>
      </c>
      <c r="C682" s="435">
        <v>3</v>
      </c>
      <c r="D682" s="435">
        <v>3</v>
      </c>
      <c r="E682" s="435">
        <v>3</v>
      </c>
      <c r="F682" s="435">
        <v>3</v>
      </c>
      <c r="G682" s="435">
        <v>3</v>
      </c>
      <c r="H682" s="435">
        <v>3</v>
      </c>
      <c r="I682" s="435">
        <v>3</v>
      </c>
      <c r="J682" s="435">
        <v>3</v>
      </c>
      <c r="K682" s="435">
        <v>2</v>
      </c>
      <c r="L682" s="435">
        <v>2</v>
      </c>
      <c r="M682" s="435">
        <v>2</v>
      </c>
      <c r="N682" s="435">
        <v>2</v>
      </c>
      <c r="O682" s="435">
        <v>2</v>
      </c>
      <c r="P682" s="435">
        <v>2</v>
      </c>
      <c r="Q682" s="435">
        <v>2</v>
      </c>
      <c r="R682" s="435">
        <v>2</v>
      </c>
      <c r="S682" s="435">
        <v>2</v>
      </c>
      <c r="T682" s="435">
        <v>2</v>
      </c>
      <c r="U682" s="435">
        <v>2</v>
      </c>
      <c r="V682" s="435">
        <v>2</v>
      </c>
    </row>
    <row r="683" spans="1:22" x14ac:dyDescent="0.2">
      <c r="A683" s="214" t="s">
        <v>138</v>
      </c>
      <c r="B683" s="435">
        <v>5</v>
      </c>
      <c r="C683" s="435">
        <v>6</v>
      </c>
      <c r="D683" s="435">
        <v>6</v>
      </c>
      <c r="E683" s="435">
        <v>7</v>
      </c>
      <c r="F683" s="435">
        <v>5</v>
      </c>
      <c r="G683" s="435">
        <v>7</v>
      </c>
      <c r="H683" s="435">
        <v>7</v>
      </c>
      <c r="I683" s="435">
        <v>7</v>
      </c>
      <c r="J683" s="435">
        <v>7</v>
      </c>
      <c r="K683" s="435">
        <v>6</v>
      </c>
      <c r="L683" s="435">
        <v>7</v>
      </c>
      <c r="M683" s="435">
        <v>7</v>
      </c>
      <c r="N683" s="435">
        <v>7</v>
      </c>
      <c r="O683" s="435">
        <v>9</v>
      </c>
      <c r="P683" s="435">
        <v>10</v>
      </c>
      <c r="Q683" s="435">
        <v>8</v>
      </c>
      <c r="R683" s="435">
        <v>9</v>
      </c>
      <c r="S683" s="435">
        <v>8</v>
      </c>
      <c r="T683" s="435">
        <v>9</v>
      </c>
      <c r="U683" s="435">
        <v>7</v>
      </c>
      <c r="V683" s="435">
        <v>6</v>
      </c>
    </row>
    <row r="684" spans="1:22" x14ac:dyDescent="0.2">
      <c r="A684" s="214" t="s">
        <v>139</v>
      </c>
      <c r="B684" s="435">
        <v>0</v>
      </c>
      <c r="C684" s="435">
        <v>0</v>
      </c>
      <c r="D684" s="435">
        <v>0</v>
      </c>
      <c r="E684" s="435">
        <v>0</v>
      </c>
      <c r="F684" s="435">
        <v>0</v>
      </c>
      <c r="G684" s="435">
        <v>0</v>
      </c>
      <c r="H684" s="435">
        <v>0</v>
      </c>
      <c r="I684" s="435">
        <v>0</v>
      </c>
      <c r="J684" s="435">
        <v>0</v>
      </c>
      <c r="K684" s="435">
        <v>0</v>
      </c>
      <c r="L684" s="435">
        <v>0</v>
      </c>
      <c r="M684" s="435">
        <v>0</v>
      </c>
      <c r="N684" s="435">
        <v>0</v>
      </c>
      <c r="O684" s="435">
        <v>0</v>
      </c>
      <c r="P684" s="435">
        <v>0</v>
      </c>
      <c r="Q684" s="435">
        <v>0</v>
      </c>
      <c r="R684" s="435">
        <v>0</v>
      </c>
      <c r="S684" s="435">
        <v>0</v>
      </c>
      <c r="T684" s="435">
        <v>0</v>
      </c>
      <c r="U684" s="435">
        <v>0</v>
      </c>
      <c r="V684" s="435">
        <v>0</v>
      </c>
    </row>
    <row r="685" spans="1:22" x14ac:dyDescent="0.2">
      <c r="A685" s="214" t="s">
        <v>140</v>
      </c>
      <c r="B685" s="435">
        <v>0</v>
      </c>
      <c r="C685" s="435">
        <v>0</v>
      </c>
      <c r="D685" s="435">
        <v>0</v>
      </c>
      <c r="E685" s="435">
        <v>0</v>
      </c>
      <c r="F685" s="435">
        <v>0</v>
      </c>
      <c r="G685" s="435">
        <v>0</v>
      </c>
      <c r="H685" s="435">
        <v>0</v>
      </c>
      <c r="I685" s="435">
        <v>0</v>
      </c>
      <c r="J685" s="435">
        <v>0</v>
      </c>
      <c r="K685" s="435">
        <v>0</v>
      </c>
      <c r="L685" s="435">
        <v>0</v>
      </c>
      <c r="M685" s="435">
        <v>0</v>
      </c>
      <c r="N685" s="435">
        <v>0</v>
      </c>
      <c r="O685" s="435">
        <v>0</v>
      </c>
      <c r="P685" s="435">
        <v>0</v>
      </c>
      <c r="Q685" s="435">
        <v>0</v>
      </c>
      <c r="R685" s="435">
        <v>0</v>
      </c>
      <c r="S685" s="435">
        <v>0</v>
      </c>
      <c r="T685" s="435">
        <v>0</v>
      </c>
      <c r="U685" s="435">
        <v>0</v>
      </c>
      <c r="V685" s="435">
        <v>0</v>
      </c>
    </row>
    <row r="686" spans="1:22" x14ac:dyDescent="0.2">
      <c r="A686" s="214" t="s">
        <v>141</v>
      </c>
      <c r="B686" s="435">
        <v>0</v>
      </c>
      <c r="C686" s="435">
        <v>0</v>
      </c>
      <c r="D686" s="435">
        <v>0</v>
      </c>
      <c r="E686" s="435">
        <v>0</v>
      </c>
      <c r="F686" s="435">
        <v>0</v>
      </c>
      <c r="G686" s="435">
        <v>0</v>
      </c>
      <c r="H686" s="435">
        <v>0</v>
      </c>
      <c r="I686" s="435">
        <v>0</v>
      </c>
      <c r="J686" s="435">
        <v>0</v>
      </c>
      <c r="K686" s="435">
        <v>0</v>
      </c>
      <c r="L686" s="435">
        <v>0</v>
      </c>
      <c r="M686" s="435">
        <v>0</v>
      </c>
      <c r="N686" s="435">
        <v>0</v>
      </c>
      <c r="O686" s="435">
        <v>0</v>
      </c>
      <c r="P686" s="435">
        <v>0</v>
      </c>
      <c r="Q686" s="435">
        <v>0</v>
      </c>
      <c r="R686" s="435">
        <v>0</v>
      </c>
      <c r="S686" s="435">
        <v>0</v>
      </c>
      <c r="T686" s="435">
        <v>0</v>
      </c>
      <c r="U686" s="435">
        <v>0</v>
      </c>
      <c r="V686" s="435">
        <v>0</v>
      </c>
    </row>
    <row r="687" spans="1:22" x14ac:dyDescent="0.2">
      <c r="A687" s="214" t="s">
        <v>142</v>
      </c>
      <c r="B687" s="435">
        <v>0</v>
      </c>
      <c r="C687" s="435">
        <v>0</v>
      </c>
      <c r="D687" s="435">
        <v>0</v>
      </c>
      <c r="E687" s="435">
        <v>0</v>
      </c>
      <c r="F687" s="435">
        <v>0</v>
      </c>
      <c r="G687" s="435">
        <v>0</v>
      </c>
      <c r="H687" s="435">
        <v>0</v>
      </c>
      <c r="I687" s="435">
        <v>0</v>
      </c>
      <c r="J687" s="435">
        <v>0</v>
      </c>
      <c r="K687" s="435">
        <v>0</v>
      </c>
      <c r="L687" s="435">
        <v>0</v>
      </c>
      <c r="M687" s="435">
        <v>0</v>
      </c>
      <c r="N687" s="435">
        <v>0</v>
      </c>
      <c r="O687" s="435">
        <v>0</v>
      </c>
      <c r="P687" s="435">
        <v>0</v>
      </c>
      <c r="Q687" s="435">
        <v>0</v>
      </c>
      <c r="R687" s="435">
        <v>0</v>
      </c>
      <c r="S687" s="435">
        <v>0</v>
      </c>
      <c r="T687" s="435">
        <v>0</v>
      </c>
      <c r="U687" s="435">
        <v>0</v>
      </c>
      <c r="V687" s="435">
        <v>0</v>
      </c>
    </row>
    <row r="688" spans="1:22" x14ac:dyDescent="0.2">
      <c r="A688" s="214" t="s">
        <v>143</v>
      </c>
      <c r="B688" s="435">
        <v>0</v>
      </c>
      <c r="C688" s="435">
        <v>0</v>
      </c>
      <c r="D688" s="435">
        <v>0</v>
      </c>
      <c r="E688" s="435">
        <v>0</v>
      </c>
      <c r="F688" s="435">
        <v>0</v>
      </c>
      <c r="G688" s="435">
        <v>0</v>
      </c>
      <c r="H688" s="435">
        <v>0</v>
      </c>
      <c r="I688" s="435">
        <v>0</v>
      </c>
      <c r="J688" s="435">
        <v>0</v>
      </c>
      <c r="K688" s="435">
        <v>0</v>
      </c>
      <c r="L688" s="435">
        <v>0</v>
      </c>
      <c r="M688" s="435">
        <v>0</v>
      </c>
      <c r="N688" s="435">
        <v>0</v>
      </c>
      <c r="O688" s="435">
        <v>0</v>
      </c>
      <c r="P688" s="435">
        <v>0</v>
      </c>
      <c r="Q688" s="435">
        <v>1</v>
      </c>
      <c r="R688" s="435">
        <v>0</v>
      </c>
      <c r="S688" s="435">
        <v>0</v>
      </c>
      <c r="T688" s="435">
        <v>0</v>
      </c>
      <c r="U688" s="435">
        <v>0</v>
      </c>
      <c r="V688" s="435">
        <v>0</v>
      </c>
    </row>
    <row r="689" spans="1:22" x14ac:dyDescent="0.2">
      <c r="A689" s="214" t="s">
        <v>144</v>
      </c>
      <c r="B689" s="435">
        <v>0</v>
      </c>
      <c r="C689" s="435">
        <v>0</v>
      </c>
      <c r="D689" s="435">
        <v>0</v>
      </c>
      <c r="E689" s="435">
        <v>0</v>
      </c>
      <c r="F689" s="435">
        <v>0</v>
      </c>
      <c r="G689" s="435">
        <v>0</v>
      </c>
      <c r="H689" s="435">
        <v>0</v>
      </c>
      <c r="I689" s="435">
        <v>0</v>
      </c>
      <c r="J689" s="435">
        <v>0</v>
      </c>
      <c r="K689" s="435">
        <v>0</v>
      </c>
      <c r="L689" s="435">
        <v>0</v>
      </c>
      <c r="M689" s="435">
        <v>0</v>
      </c>
      <c r="N689" s="435">
        <v>0</v>
      </c>
      <c r="O689" s="435">
        <v>0</v>
      </c>
      <c r="P689" s="435">
        <v>0</v>
      </c>
      <c r="Q689" s="435">
        <v>0</v>
      </c>
      <c r="R689" s="435">
        <v>0</v>
      </c>
      <c r="S689" s="435">
        <v>0</v>
      </c>
      <c r="T689" s="435">
        <v>0</v>
      </c>
      <c r="U689" s="435">
        <v>0</v>
      </c>
      <c r="V689" s="435">
        <v>0</v>
      </c>
    </row>
    <row r="690" spans="1:22" x14ac:dyDescent="0.2">
      <c r="A690" s="214" t="s">
        <v>145</v>
      </c>
      <c r="B690" s="435">
        <v>0</v>
      </c>
      <c r="C690" s="435">
        <v>0</v>
      </c>
      <c r="D690" s="435">
        <v>0</v>
      </c>
      <c r="E690" s="435">
        <v>0</v>
      </c>
      <c r="F690" s="435">
        <v>0</v>
      </c>
      <c r="G690" s="435">
        <v>0</v>
      </c>
      <c r="H690" s="435">
        <v>0</v>
      </c>
      <c r="I690" s="435">
        <v>0</v>
      </c>
      <c r="J690" s="435">
        <v>0</v>
      </c>
      <c r="K690" s="435">
        <v>0</v>
      </c>
      <c r="L690" s="435">
        <v>0</v>
      </c>
      <c r="M690" s="435">
        <v>0</v>
      </c>
      <c r="N690" s="435">
        <v>0</v>
      </c>
      <c r="O690" s="435">
        <v>0</v>
      </c>
      <c r="P690" s="435">
        <v>0</v>
      </c>
      <c r="Q690" s="435">
        <v>0</v>
      </c>
      <c r="R690" s="435">
        <v>0</v>
      </c>
      <c r="S690" s="435">
        <v>0</v>
      </c>
      <c r="T690" s="435">
        <v>0</v>
      </c>
      <c r="U690" s="435">
        <v>0</v>
      </c>
      <c r="V690" s="435">
        <v>0</v>
      </c>
    </row>
    <row r="691" spans="1:22" x14ac:dyDescent="0.2">
      <c r="A691" s="214" t="s">
        <v>146</v>
      </c>
      <c r="B691" s="435">
        <v>0</v>
      </c>
      <c r="C691" s="435">
        <v>0</v>
      </c>
      <c r="D691" s="435">
        <v>0</v>
      </c>
      <c r="E691" s="435">
        <v>0</v>
      </c>
      <c r="F691" s="435">
        <v>0</v>
      </c>
      <c r="G691" s="435">
        <v>0</v>
      </c>
      <c r="H691" s="435">
        <v>0</v>
      </c>
      <c r="I691" s="435">
        <v>0</v>
      </c>
      <c r="J691" s="435">
        <v>0</v>
      </c>
      <c r="K691" s="435">
        <v>0</v>
      </c>
      <c r="L691" s="435">
        <v>0</v>
      </c>
      <c r="M691" s="435">
        <v>0</v>
      </c>
      <c r="N691" s="435">
        <v>0</v>
      </c>
      <c r="O691" s="435">
        <v>0</v>
      </c>
      <c r="P691" s="435">
        <v>0</v>
      </c>
      <c r="Q691" s="435">
        <v>0</v>
      </c>
      <c r="R691" s="435">
        <v>0</v>
      </c>
      <c r="S691" s="435">
        <v>0</v>
      </c>
      <c r="T691" s="435">
        <v>0</v>
      </c>
      <c r="U691" s="435">
        <v>0</v>
      </c>
      <c r="V691" s="435">
        <v>0</v>
      </c>
    </row>
    <row r="692" spans="1:22" x14ac:dyDescent="0.2">
      <c r="A692" s="214" t="s">
        <v>147</v>
      </c>
      <c r="B692" s="438">
        <v>0</v>
      </c>
      <c r="C692" s="438">
        <v>0</v>
      </c>
      <c r="D692" s="438">
        <v>0</v>
      </c>
      <c r="E692" s="438">
        <v>0</v>
      </c>
      <c r="F692" s="438">
        <v>0</v>
      </c>
      <c r="G692" s="438">
        <v>0</v>
      </c>
      <c r="H692" s="438">
        <v>0</v>
      </c>
      <c r="I692" s="438">
        <v>0</v>
      </c>
      <c r="J692" s="438">
        <v>0</v>
      </c>
      <c r="K692" s="438">
        <v>0</v>
      </c>
      <c r="L692" s="438">
        <v>0</v>
      </c>
      <c r="M692" s="438">
        <v>0</v>
      </c>
      <c r="N692" s="438">
        <v>0</v>
      </c>
      <c r="O692" s="438">
        <v>0</v>
      </c>
      <c r="P692" s="438">
        <v>0</v>
      </c>
      <c r="Q692" s="438">
        <v>0</v>
      </c>
      <c r="R692" s="438">
        <v>0</v>
      </c>
      <c r="S692" s="438">
        <v>0</v>
      </c>
      <c r="T692" s="438">
        <v>0</v>
      </c>
      <c r="U692" s="438">
        <v>0</v>
      </c>
      <c r="V692" s="438">
        <v>0</v>
      </c>
    </row>
    <row r="693" spans="1:22" x14ac:dyDescent="0.2">
      <c r="A693" s="214"/>
      <c r="B693" s="215"/>
      <c r="C693" s="215"/>
      <c r="D693" s="215"/>
      <c r="E693" s="215"/>
      <c r="F693" s="215"/>
      <c r="G693" s="215"/>
      <c r="H693" s="215"/>
      <c r="I693" s="215"/>
      <c r="J693" s="215"/>
      <c r="K693" s="215"/>
      <c r="L693" s="215"/>
      <c r="M693" s="215"/>
      <c r="N693" s="215"/>
      <c r="O693" s="215"/>
      <c r="P693" s="215"/>
      <c r="Q693" s="215"/>
      <c r="R693" s="215"/>
      <c r="S693" s="215"/>
      <c r="T693" s="215"/>
      <c r="U693" s="215"/>
      <c r="V693" s="334"/>
    </row>
    <row r="694" spans="1:22" x14ac:dyDescent="0.2">
      <c r="A694" s="214" t="s">
        <v>149</v>
      </c>
      <c r="B694" s="437">
        <v>0</v>
      </c>
      <c r="C694" s="437">
        <v>0</v>
      </c>
      <c r="D694" s="437">
        <v>0</v>
      </c>
      <c r="E694" s="437">
        <v>0</v>
      </c>
      <c r="F694" s="437">
        <v>0</v>
      </c>
      <c r="G694" s="437">
        <v>0</v>
      </c>
      <c r="H694" s="437">
        <v>0</v>
      </c>
      <c r="I694" s="437">
        <v>0</v>
      </c>
      <c r="J694" s="437">
        <v>0</v>
      </c>
      <c r="K694" s="437">
        <v>0</v>
      </c>
      <c r="L694" s="437">
        <v>0</v>
      </c>
      <c r="M694" s="437">
        <v>0</v>
      </c>
      <c r="N694" s="437">
        <v>0</v>
      </c>
      <c r="O694" s="437">
        <v>0</v>
      </c>
      <c r="P694" s="437">
        <v>0</v>
      </c>
      <c r="Q694" s="437">
        <v>0</v>
      </c>
      <c r="R694" s="437">
        <v>0</v>
      </c>
      <c r="S694" s="437">
        <v>0</v>
      </c>
      <c r="T694" s="437">
        <v>0</v>
      </c>
      <c r="U694" s="437">
        <v>0</v>
      </c>
      <c r="V694" s="437">
        <v>0</v>
      </c>
    </row>
    <row r="695" spans="1:22" x14ac:dyDescent="0.2">
      <c r="A695" s="214" t="s">
        <v>150</v>
      </c>
      <c r="B695" s="437">
        <v>0</v>
      </c>
      <c r="C695" s="437">
        <v>0</v>
      </c>
      <c r="D695" s="437">
        <v>0</v>
      </c>
      <c r="E695" s="437">
        <v>0</v>
      </c>
      <c r="F695" s="437">
        <v>0</v>
      </c>
      <c r="G695" s="437">
        <v>0</v>
      </c>
      <c r="H695" s="437">
        <v>0</v>
      </c>
      <c r="I695" s="437">
        <v>0</v>
      </c>
      <c r="J695" s="437">
        <v>0</v>
      </c>
      <c r="K695" s="437">
        <v>0</v>
      </c>
      <c r="L695" s="437">
        <v>0</v>
      </c>
      <c r="M695" s="437">
        <v>0</v>
      </c>
      <c r="N695" s="437">
        <v>0</v>
      </c>
      <c r="O695" s="437">
        <v>0</v>
      </c>
      <c r="P695" s="437">
        <v>0</v>
      </c>
      <c r="Q695" s="437">
        <v>0</v>
      </c>
      <c r="R695" s="437">
        <v>0</v>
      </c>
      <c r="S695" s="437">
        <v>0</v>
      </c>
      <c r="T695" s="437">
        <v>0</v>
      </c>
      <c r="U695" s="437">
        <v>0</v>
      </c>
      <c r="V695" s="437">
        <v>0</v>
      </c>
    </row>
    <row r="698" spans="1:22" ht="18" x14ac:dyDescent="0.25">
      <c r="A698" s="68" t="s">
        <v>101</v>
      </c>
    </row>
    <row r="700" spans="1:22" x14ac:dyDescent="0.2">
      <c r="A700" s="63" t="s">
        <v>92</v>
      </c>
      <c r="B700" s="63" t="s">
        <v>99</v>
      </c>
      <c r="C700" s="63"/>
      <c r="D700" s="63"/>
      <c r="E700" s="63"/>
      <c r="F700" s="63"/>
      <c r="G700" s="63"/>
      <c r="H700" s="63"/>
      <c r="I700" s="63"/>
      <c r="J700" s="63"/>
      <c r="K700" s="63"/>
      <c r="L700" s="63"/>
    </row>
    <row r="701" spans="1:22" x14ac:dyDescent="0.2">
      <c r="A701" s="63" t="s">
        <v>93</v>
      </c>
      <c r="B701" s="63" t="s">
        <v>103</v>
      </c>
      <c r="C701" s="63"/>
      <c r="D701" s="63"/>
      <c r="E701" s="63"/>
      <c r="F701" s="63"/>
      <c r="G701" s="63"/>
      <c r="H701" s="63"/>
      <c r="I701" s="63"/>
      <c r="J701" s="63"/>
      <c r="K701" s="63"/>
      <c r="L701" s="63"/>
    </row>
    <row r="702" spans="1:22" x14ac:dyDescent="0.2">
      <c r="A702" s="63" t="s">
        <v>94</v>
      </c>
      <c r="B702" s="63" t="s">
        <v>100</v>
      </c>
      <c r="C702" s="63"/>
      <c r="D702" s="63"/>
      <c r="E702" s="63"/>
      <c r="F702" s="63"/>
      <c r="G702" s="63"/>
      <c r="H702" s="63"/>
      <c r="I702" s="63"/>
      <c r="J702" s="63"/>
      <c r="K702" s="63"/>
      <c r="L702" s="63"/>
    </row>
    <row r="703" spans="1:22" x14ac:dyDescent="0.2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</row>
    <row r="704" spans="1:22" x14ac:dyDescent="0.2">
      <c r="A704" s="63" t="s">
        <v>72</v>
      </c>
      <c r="B704" s="63" t="s">
        <v>77</v>
      </c>
      <c r="C704" s="63" t="s">
        <v>104</v>
      </c>
      <c r="D704" s="63" t="s">
        <v>76</v>
      </c>
      <c r="E704" s="63" t="s">
        <v>105</v>
      </c>
      <c r="F704" s="63" t="s">
        <v>106</v>
      </c>
      <c r="G704" s="63" t="s">
        <v>107</v>
      </c>
      <c r="H704" s="63" t="s">
        <v>108</v>
      </c>
      <c r="I704" s="63"/>
      <c r="J704" s="63"/>
      <c r="K704" s="63"/>
      <c r="L704" s="63"/>
    </row>
    <row r="706" spans="1:22" ht="12" customHeight="1" x14ac:dyDescent="0.2">
      <c r="A706" s="13" t="s">
        <v>3</v>
      </c>
      <c r="B706" s="70" t="s">
        <v>56</v>
      </c>
      <c r="C706" s="70" t="s">
        <v>57</v>
      </c>
      <c r="D706" s="70" t="s">
        <v>58</v>
      </c>
      <c r="E706" s="70" t="s">
        <v>59</v>
      </c>
      <c r="F706" s="70" t="s">
        <v>60</v>
      </c>
      <c r="G706" s="70" t="s">
        <v>61</v>
      </c>
      <c r="H706" s="70" t="s">
        <v>62</v>
      </c>
      <c r="I706" s="70" t="s">
        <v>63</v>
      </c>
      <c r="J706" s="70" t="s">
        <v>64</v>
      </c>
      <c r="K706" s="70" t="s">
        <v>65</v>
      </c>
      <c r="L706" s="70" t="s">
        <v>66</v>
      </c>
      <c r="M706" s="70" t="s">
        <v>67</v>
      </c>
      <c r="N706" s="70" t="s">
        <v>68</v>
      </c>
      <c r="O706" s="70" t="s">
        <v>69</v>
      </c>
      <c r="P706" s="70" t="s">
        <v>70</v>
      </c>
      <c r="Q706" s="70" t="s">
        <v>71</v>
      </c>
      <c r="R706" s="70" t="s">
        <v>87</v>
      </c>
      <c r="S706" s="70" t="s">
        <v>95</v>
      </c>
      <c r="T706" s="70" t="s">
        <v>96</v>
      </c>
      <c r="U706" s="70" t="s">
        <v>197</v>
      </c>
      <c r="V706" s="70" t="s">
        <v>271</v>
      </c>
    </row>
    <row r="707" spans="1:22" ht="12" customHeight="1" x14ac:dyDescent="0.2">
      <c r="A707" s="15" t="s">
        <v>4</v>
      </c>
    </row>
    <row r="708" spans="1:22" ht="12" customHeight="1" thickBot="1" x14ac:dyDescent="0.25">
      <c r="A708" s="71" t="s">
        <v>78</v>
      </c>
      <c r="B708" s="439">
        <v>1</v>
      </c>
      <c r="C708" s="439">
        <v>1</v>
      </c>
      <c r="D708" s="439">
        <v>2</v>
      </c>
      <c r="E708" s="439">
        <v>2</v>
      </c>
      <c r="F708" s="439">
        <v>3</v>
      </c>
      <c r="G708" s="439">
        <v>3</v>
      </c>
      <c r="H708" s="439">
        <v>4</v>
      </c>
      <c r="I708" s="439">
        <v>5</v>
      </c>
      <c r="J708" s="439">
        <v>7</v>
      </c>
      <c r="K708" s="439">
        <v>7</v>
      </c>
      <c r="L708" s="439">
        <v>10</v>
      </c>
      <c r="M708" s="439">
        <v>16</v>
      </c>
      <c r="N708" s="439">
        <v>24</v>
      </c>
      <c r="O708" s="439">
        <v>40</v>
      </c>
      <c r="P708" s="439">
        <v>62</v>
      </c>
      <c r="Q708" s="439">
        <v>125</v>
      </c>
      <c r="R708" s="439">
        <v>214</v>
      </c>
      <c r="S708" s="439">
        <v>324</v>
      </c>
      <c r="T708" s="439">
        <v>639</v>
      </c>
      <c r="U708" s="439">
        <v>1205</v>
      </c>
      <c r="V708" s="439">
        <v>1923</v>
      </c>
    </row>
    <row r="709" spans="1:22" ht="12" customHeight="1" thickTop="1" thickBot="1" x14ac:dyDescent="0.25">
      <c r="A709" s="17" t="s">
        <v>5</v>
      </c>
      <c r="B709" s="440">
        <v>0</v>
      </c>
      <c r="C709" s="440">
        <v>0</v>
      </c>
      <c r="D709" s="440">
        <v>0</v>
      </c>
      <c r="E709" s="440">
        <v>0</v>
      </c>
      <c r="F709" s="440">
        <v>0</v>
      </c>
      <c r="G709" s="440">
        <v>0</v>
      </c>
      <c r="H709" s="440">
        <v>0</v>
      </c>
      <c r="I709" s="440">
        <v>0</v>
      </c>
      <c r="J709" s="440">
        <v>0</v>
      </c>
      <c r="K709" s="440">
        <v>0</v>
      </c>
      <c r="L709" s="440">
        <v>0</v>
      </c>
      <c r="M709" s="440">
        <v>0</v>
      </c>
      <c r="N709" s="440">
        <v>0</v>
      </c>
      <c r="O709" s="440">
        <v>0</v>
      </c>
      <c r="P709" s="440">
        <v>0</v>
      </c>
      <c r="Q709" s="440">
        <v>0</v>
      </c>
      <c r="R709" s="440">
        <v>0</v>
      </c>
      <c r="S709" s="440">
        <v>1</v>
      </c>
      <c r="T709" s="440">
        <v>4</v>
      </c>
      <c r="U709" s="440">
        <v>14</v>
      </c>
      <c r="V709" s="440">
        <v>48</v>
      </c>
    </row>
    <row r="710" spans="1:22" ht="12" customHeight="1" thickTop="1" thickBot="1" x14ac:dyDescent="0.25">
      <c r="A710" s="17" t="s">
        <v>6</v>
      </c>
      <c r="B710" s="440">
        <v>0</v>
      </c>
      <c r="C710" s="440">
        <v>0</v>
      </c>
      <c r="D710" s="440">
        <v>0</v>
      </c>
      <c r="E710" s="440">
        <v>0</v>
      </c>
      <c r="F710" s="440">
        <v>0</v>
      </c>
      <c r="G710" s="440">
        <v>0</v>
      </c>
      <c r="H710" s="440">
        <v>0</v>
      </c>
      <c r="I710" s="440">
        <v>0</v>
      </c>
      <c r="J710" s="440">
        <v>0</v>
      </c>
      <c r="K710" s="440">
        <v>0</v>
      </c>
      <c r="L710" s="440">
        <v>0</v>
      </c>
      <c r="M710" s="440">
        <v>0</v>
      </c>
      <c r="N710" s="440">
        <v>0</v>
      </c>
      <c r="O710" s="440">
        <v>0</v>
      </c>
      <c r="P710" s="440">
        <v>0</v>
      </c>
      <c r="Q710" s="440">
        <v>0</v>
      </c>
      <c r="R710" s="440">
        <v>0</v>
      </c>
      <c r="S710" s="440">
        <v>0</v>
      </c>
      <c r="T710" s="440">
        <v>0</v>
      </c>
      <c r="U710" s="440">
        <v>0</v>
      </c>
      <c r="V710" s="440">
        <v>1</v>
      </c>
    </row>
    <row r="711" spans="1:22" ht="12" customHeight="1" thickTop="1" thickBot="1" x14ac:dyDescent="0.25">
      <c r="A711" s="17" t="s">
        <v>7</v>
      </c>
      <c r="B711" s="440">
        <v>0</v>
      </c>
      <c r="C711" s="440">
        <v>0</v>
      </c>
      <c r="D711" s="440">
        <v>0</v>
      </c>
      <c r="E711" s="440">
        <v>0</v>
      </c>
      <c r="F711" s="440">
        <v>0</v>
      </c>
      <c r="G711" s="440">
        <v>0</v>
      </c>
      <c r="H711" s="440">
        <v>0</v>
      </c>
      <c r="I711" s="440">
        <v>0</v>
      </c>
      <c r="J711" s="440">
        <v>0</v>
      </c>
      <c r="K711" s="440">
        <v>0</v>
      </c>
      <c r="L711" s="440">
        <v>0</v>
      </c>
      <c r="M711" s="440">
        <v>0</v>
      </c>
      <c r="N711" s="440">
        <v>0</v>
      </c>
      <c r="O711" s="440">
        <v>0</v>
      </c>
      <c r="P711" s="440">
        <v>0</v>
      </c>
      <c r="Q711" s="440">
        <v>0</v>
      </c>
      <c r="R711" s="440">
        <v>0</v>
      </c>
      <c r="S711" s="440">
        <v>0</v>
      </c>
      <c r="T711" s="440">
        <v>1</v>
      </c>
      <c r="U711" s="440">
        <v>8</v>
      </c>
      <c r="V711" s="440">
        <v>53</v>
      </c>
    </row>
    <row r="712" spans="1:22" ht="12" customHeight="1" thickTop="1" thickBot="1" x14ac:dyDescent="0.25">
      <c r="A712" s="17" t="s">
        <v>8</v>
      </c>
      <c r="B712" s="440">
        <v>0</v>
      </c>
      <c r="C712" s="440">
        <v>0</v>
      </c>
      <c r="D712" s="440">
        <v>0</v>
      </c>
      <c r="E712" s="440">
        <v>0</v>
      </c>
      <c r="F712" s="440">
        <v>0</v>
      </c>
      <c r="G712" s="440">
        <v>0</v>
      </c>
      <c r="H712" s="440">
        <v>0</v>
      </c>
      <c r="I712" s="440">
        <v>0</v>
      </c>
      <c r="J712" s="440">
        <v>0</v>
      </c>
      <c r="K712" s="440">
        <v>0</v>
      </c>
      <c r="L712" s="440">
        <v>0</v>
      </c>
      <c r="M712" s="440">
        <v>0</v>
      </c>
      <c r="N712" s="440">
        <v>0</v>
      </c>
      <c r="O712" s="440">
        <v>0</v>
      </c>
      <c r="P712" s="440">
        <v>0</v>
      </c>
      <c r="Q712" s="440">
        <v>0</v>
      </c>
      <c r="R712" s="440">
        <v>0</v>
      </c>
      <c r="S712" s="440">
        <v>0</v>
      </c>
      <c r="T712" s="440">
        <v>0</v>
      </c>
      <c r="U712" s="440">
        <v>0</v>
      </c>
      <c r="V712" s="440">
        <v>1</v>
      </c>
    </row>
    <row r="713" spans="1:22" ht="12" customHeight="1" thickTop="1" thickBot="1" x14ac:dyDescent="0.25">
      <c r="A713" s="17" t="s">
        <v>9</v>
      </c>
      <c r="B713" s="440">
        <v>0</v>
      </c>
      <c r="C713" s="440">
        <v>0</v>
      </c>
      <c r="D713" s="440">
        <v>0</v>
      </c>
      <c r="E713" s="440">
        <v>0</v>
      </c>
      <c r="F713" s="440">
        <v>1</v>
      </c>
      <c r="G713" s="440">
        <v>1</v>
      </c>
      <c r="H713" s="440">
        <v>1</v>
      </c>
      <c r="I713" s="440">
        <v>2</v>
      </c>
      <c r="J713" s="440">
        <v>3</v>
      </c>
      <c r="K713" s="440">
        <v>3</v>
      </c>
      <c r="L713" s="440">
        <v>5</v>
      </c>
      <c r="M713" s="440">
        <v>10</v>
      </c>
      <c r="N713" s="440">
        <v>16</v>
      </c>
      <c r="O713" s="440">
        <v>29</v>
      </c>
      <c r="P713" s="440">
        <v>48</v>
      </c>
      <c r="Q713" s="440">
        <v>110</v>
      </c>
      <c r="R713" s="440">
        <v>191</v>
      </c>
      <c r="S713" s="440">
        <v>264</v>
      </c>
      <c r="T713" s="440">
        <v>380</v>
      </c>
      <c r="U713" s="440">
        <v>566</v>
      </c>
      <c r="V713" s="440">
        <v>1005</v>
      </c>
    </row>
    <row r="714" spans="1:22" ht="12" customHeight="1" thickTop="1" thickBot="1" x14ac:dyDescent="0.25">
      <c r="A714" s="17" t="s">
        <v>10</v>
      </c>
      <c r="B714" s="440">
        <v>0</v>
      </c>
      <c r="C714" s="440">
        <v>0</v>
      </c>
      <c r="D714" s="440">
        <v>0</v>
      </c>
      <c r="E714" s="440">
        <v>0</v>
      </c>
      <c r="F714" s="440">
        <v>0</v>
      </c>
      <c r="G714" s="440">
        <v>0</v>
      </c>
      <c r="H714" s="440">
        <v>0</v>
      </c>
      <c r="I714" s="440">
        <v>0</v>
      </c>
      <c r="J714" s="440">
        <v>0</v>
      </c>
      <c r="K714" s="440">
        <v>0</v>
      </c>
      <c r="L714" s="440">
        <v>0</v>
      </c>
      <c r="M714" s="440">
        <v>0</v>
      </c>
      <c r="N714" s="440">
        <v>0</v>
      </c>
      <c r="O714" s="440">
        <v>0</v>
      </c>
      <c r="P714" s="440">
        <v>0</v>
      </c>
      <c r="Q714" s="440">
        <v>0</v>
      </c>
      <c r="R714" s="440">
        <v>0</v>
      </c>
      <c r="S714" s="440">
        <v>0</v>
      </c>
      <c r="T714" s="440">
        <v>0</v>
      </c>
      <c r="U714" s="440">
        <v>0</v>
      </c>
      <c r="V714" s="440">
        <v>0</v>
      </c>
    </row>
    <row r="715" spans="1:22" ht="12" customHeight="1" thickTop="1" thickBot="1" x14ac:dyDescent="0.25">
      <c r="A715" s="17" t="s">
        <v>11</v>
      </c>
      <c r="B715" s="440">
        <v>0</v>
      </c>
      <c r="C715" s="440">
        <v>0</v>
      </c>
      <c r="D715" s="440">
        <v>0</v>
      </c>
      <c r="E715" s="440">
        <v>0</v>
      </c>
      <c r="F715" s="440">
        <v>0</v>
      </c>
      <c r="G715" s="440">
        <v>0</v>
      </c>
      <c r="H715" s="440">
        <v>0</v>
      </c>
      <c r="I715" s="440">
        <v>0</v>
      </c>
      <c r="J715" s="440">
        <v>0</v>
      </c>
      <c r="K715" s="440">
        <v>0</v>
      </c>
      <c r="L715" s="440">
        <v>0</v>
      </c>
      <c r="M715" s="440">
        <v>0</v>
      </c>
      <c r="N715" s="440">
        <v>0</v>
      </c>
      <c r="O715" s="440">
        <v>0</v>
      </c>
      <c r="P715" s="440">
        <v>0</v>
      </c>
      <c r="Q715" s="440">
        <v>0</v>
      </c>
      <c r="R715" s="440">
        <v>0</v>
      </c>
      <c r="S715" s="440">
        <v>0</v>
      </c>
      <c r="T715" s="440">
        <v>0</v>
      </c>
      <c r="U715" s="440">
        <v>0</v>
      </c>
      <c r="V715" s="440">
        <v>0</v>
      </c>
    </row>
    <row r="716" spans="1:22" ht="12" customHeight="1" thickTop="1" thickBot="1" x14ac:dyDescent="0.25">
      <c r="A716" s="17" t="s">
        <v>12</v>
      </c>
      <c r="B716" s="440">
        <v>0</v>
      </c>
      <c r="C716" s="440">
        <v>0</v>
      </c>
      <c r="D716" s="440">
        <v>0</v>
      </c>
      <c r="E716" s="440">
        <v>0</v>
      </c>
      <c r="F716" s="440">
        <v>0</v>
      </c>
      <c r="G716" s="440">
        <v>0</v>
      </c>
      <c r="H716" s="440">
        <v>0</v>
      </c>
      <c r="I716" s="440">
        <v>0</v>
      </c>
      <c r="J716" s="440">
        <v>0</v>
      </c>
      <c r="K716" s="440">
        <v>0</v>
      </c>
      <c r="L716" s="440">
        <v>0</v>
      </c>
      <c r="M716" s="440">
        <v>0</v>
      </c>
      <c r="N716" s="440">
        <v>0</v>
      </c>
      <c r="O716" s="440">
        <v>0</v>
      </c>
      <c r="P716" s="440">
        <v>0</v>
      </c>
      <c r="Q716" s="440">
        <v>0</v>
      </c>
      <c r="R716" s="440">
        <v>0</v>
      </c>
      <c r="S716" s="440">
        <v>0</v>
      </c>
      <c r="T716" s="440">
        <v>0</v>
      </c>
      <c r="U716" s="440">
        <v>4</v>
      </c>
      <c r="V716" s="440">
        <v>14</v>
      </c>
    </row>
    <row r="717" spans="1:22" ht="12" customHeight="1" thickTop="1" thickBot="1" x14ac:dyDescent="0.25">
      <c r="A717" s="17" t="s">
        <v>13</v>
      </c>
      <c r="B717" s="440">
        <v>1</v>
      </c>
      <c r="C717" s="440">
        <v>1</v>
      </c>
      <c r="D717" s="440">
        <v>1</v>
      </c>
      <c r="E717" s="440">
        <v>1</v>
      </c>
      <c r="F717" s="440">
        <v>1</v>
      </c>
      <c r="G717" s="440">
        <v>1</v>
      </c>
      <c r="H717" s="440">
        <v>1</v>
      </c>
      <c r="I717" s="440">
        <v>1</v>
      </c>
      <c r="J717" s="440">
        <v>1</v>
      </c>
      <c r="K717" s="440">
        <v>1</v>
      </c>
      <c r="L717" s="440">
        <v>2</v>
      </c>
      <c r="M717" s="440">
        <v>2</v>
      </c>
      <c r="N717" s="440">
        <v>3</v>
      </c>
      <c r="O717" s="440">
        <v>4</v>
      </c>
      <c r="P717" s="440">
        <v>5</v>
      </c>
      <c r="Q717" s="440">
        <v>4</v>
      </c>
      <c r="R717" s="440">
        <v>10</v>
      </c>
      <c r="S717" s="440">
        <v>43</v>
      </c>
      <c r="T717" s="440">
        <v>220</v>
      </c>
      <c r="U717" s="440">
        <v>513</v>
      </c>
      <c r="V717" s="440">
        <v>551</v>
      </c>
    </row>
    <row r="718" spans="1:22" ht="12" customHeight="1" thickTop="1" thickBot="1" x14ac:dyDescent="0.25">
      <c r="A718" s="17" t="s">
        <v>14</v>
      </c>
      <c r="B718" s="440">
        <v>0</v>
      </c>
      <c r="C718" s="440">
        <v>0</v>
      </c>
      <c r="D718" s="440">
        <v>0</v>
      </c>
      <c r="E718" s="440">
        <v>0</v>
      </c>
      <c r="F718" s="440">
        <v>0</v>
      </c>
      <c r="G718" s="440">
        <v>0</v>
      </c>
      <c r="H718" s="440">
        <v>0</v>
      </c>
      <c r="I718" s="440">
        <v>0</v>
      </c>
      <c r="J718" s="440">
        <v>0</v>
      </c>
      <c r="K718" s="440">
        <v>0</v>
      </c>
      <c r="L718" s="440">
        <v>0</v>
      </c>
      <c r="M718" s="440">
        <v>1</v>
      </c>
      <c r="N718" s="440">
        <v>1</v>
      </c>
      <c r="O718" s="440">
        <v>1</v>
      </c>
      <c r="P718" s="440">
        <v>1</v>
      </c>
      <c r="Q718" s="440">
        <v>1</v>
      </c>
      <c r="R718" s="440">
        <v>1</v>
      </c>
      <c r="S718" s="440">
        <v>2</v>
      </c>
      <c r="T718" s="440">
        <v>4</v>
      </c>
      <c r="U718" s="440">
        <v>15</v>
      </c>
      <c r="V718" s="440">
        <v>48</v>
      </c>
    </row>
    <row r="719" spans="1:22" ht="12" customHeight="1" thickTop="1" thickBot="1" x14ac:dyDescent="0.25">
      <c r="A719" s="17" t="s">
        <v>15</v>
      </c>
      <c r="B719" s="440">
        <v>0</v>
      </c>
      <c r="C719" s="440">
        <v>0</v>
      </c>
      <c r="D719" s="440">
        <v>1</v>
      </c>
      <c r="E719" s="440">
        <v>1</v>
      </c>
      <c r="F719" s="440">
        <v>1</v>
      </c>
      <c r="G719" s="440">
        <v>1</v>
      </c>
      <c r="H719" s="440">
        <v>1</v>
      </c>
      <c r="I719" s="440">
        <v>1</v>
      </c>
      <c r="J719" s="440">
        <v>1</v>
      </c>
      <c r="K719" s="440">
        <v>1</v>
      </c>
      <c r="L719" s="440">
        <v>2</v>
      </c>
      <c r="M719" s="440">
        <v>2</v>
      </c>
      <c r="N719" s="440">
        <v>2</v>
      </c>
      <c r="O719" s="440">
        <v>2</v>
      </c>
      <c r="P719" s="440">
        <v>2</v>
      </c>
      <c r="Q719" s="440">
        <v>3</v>
      </c>
      <c r="R719" s="440">
        <v>3</v>
      </c>
      <c r="S719" s="440">
        <v>3</v>
      </c>
      <c r="T719" s="440">
        <v>17</v>
      </c>
      <c r="U719" s="440">
        <v>58</v>
      </c>
      <c r="V719" s="440">
        <v>164</v>
      </c>
    </row>
    <row r="720" spans="1:22" ht="12" customHeight="1" thickTop="1" thickBot="1" x14ac:dyDescent="0.25">
      <c r="A720" s="17" t="s">
        <v>16</v>
      </c>
      <c r="B720" s="440">
        <v>0</v>
      </c>
      <c r="C720" s="440">
        <v>0</v>
      </c>
      <c r="D720" s="440">
        <v>0</v>
      </c>
      <c r="E720" s="440">
        <v>0</v>
      </c>
      <c r="F720" s="440">
        <v>0</v>
      </c>
      <c r="G720" s="440">
        <v>0</v>
      </c>
      <c r="H720" s="440">
        <v>0</v>
      </c>
      <c r="I720" s="440">
        <v>0</v>
      </c>
      <c r="J720" s="440">
        <v>0</v>
      </c>
      <c r="K720" s="440">
        <v>0</v>
      </c>
      <c r="L720" s="440">
        <v>0</v>
      </c>
      <c r="M720" s="440">
        <v>0</v>
      </c>
      <c r="N720" s="440">
        <v>0</v>
      </c>
      <c r="O720" s="440">
        <v>0</v>
      </c>
      <c r="P720" s="440">
        <v>0</v>
      </c>
      <c r="Q720" s="440">
        <v>0</v>
      </c>
      <c r="R720" s="440">
        <v>0</v>
      </c>
      <c r="S720" s="440">
        <v>0</v>
      </c>
      <c r="T720" s="440">
        <v>0</v>
      </c>
      <c r="U720" s="440">
        <v>0</v>
      </c>
      <c r="V720" s="440">
        <v>1</v>
      </c>
    </row>
    <row r="721" spans="1:22" ht="12" customHeight="1" thickTop="1" thickBot="1" x14ac:dyDescent="0.25">
      <c r="A721" s="17" t="s">
        <v>17</v>
      </c>
      <c r="B721" s="440">
        <v>0</v>
      </c>
      <c r="C721" s="440">
        <v>0</v>
      </c>
      <c r="D721" s="440">
        <v>0</v>
      </c>
      <c r="E721" s="440">
        <v>0</v>
      </c>
      <c r="F721" s="440">
        <v>0</v>
      </c>
      <c r="G721" s="440">
        <v>0</v>
      </c>
      <c r="H721" s="440">
        <v>0</v>
      </c>
      <c r="I721" s="440">
        <v>0</v>
      </c>
      <c r="J721" s="440">
        <v>0</v>
      </c>
      <c r="K721" s="440">
        <v>0</v>
      </c>
      <c r="L721" s="440">
        <v>0</v>
      </c>
      <c r="M721" s="440">
        <v>0</v>
      </c>
      <c r="N721" s="440">
        <v>0</v>
      </c>
      <c r="O721" s="440">
        <v>0</v>
      </c>
      <c r="P721" s="440">
        <v>0</v>
      </c>
      <c r="Q721" s="440">
        <v>0</v>
      </c>
      <c r="R721" s="440">
        <v>0</v>
      </c>
      <c r="S721" s="440">
        <v>0</v>
      </c>
      <c r="T721" s="440">
        <v>0</v>
      </c>
      <c r="U721" s="440">
        <v>0</v>
      </c>
      <c r="V721" s="440">
        <v>0</v>
      </c>
    </row>
    <row r="722" spans="1:22" ht="12" customHeight="1" thickTop="1" thickBot="1" x14ac:dyDescent="0.25">
      <c r="A722" s="17" t="s">
        <v>18</v>
      </c>
      <c r="B722" s="440">
        <v>0</v>
      </c>
      <c r="C722" s="440">
        <v>0</v>
      </c>
      <c r="D722" s="440">
        <v>0</v>
      </c>
      <c r="E722" s="440">
        <v>0</v>
      </c>
      <c r="F722" s="440">
        <v>0</v>
      </c>
      <c r="G722" s="440">
        <v>0</v>
      </c>
      <c r="H722" s="440">
        <v>0</v>
      </c>
      <c r="I722" s="440">
        <v>0</v>
      </c>
      <c r="J722" s="440">
        <v>0</v>
      </c>
      <c r="K722" s="440">
        <v>0</v>
      </c>
      <c r="L722" s="440">
        <v>0</v>
      </c>
      <c r="M722" s="440">
        <v>0</v>
      </c>
      <c r="N722" s="440">
        <v>0</v>
      </c>
      <c r="O722" s="440">
        <v>0</v>
      </c>
      <c r="P722" s="440">
        <v>0</v>
      </c>
      <c r="Q722" s="440">
        <v>0</v>
      </c>
      <c r="R722" s="440">
        <v>0</v>
      </c>
      <c r="S722" s="440">
        <v>0</v>
      </c>
      <c r="T722" s="440">
        <v>0</v>
      </c>
      <c r="U722" s="440">
        <v>0</v>
      </c>
      <c r="V722" s="440">
        <v>0</v>
      </c>
    </row>
    <row r="723" spans="1:22" ht="12" customHeight="1" thickTop="1" thickBot="1" x14ac:dyDescent="0.25">
      <c r="A723" s="17" t="s">
        <v>81</v>
      </c>
      <c r="B723" s="440">
        <v>0</v>
      </c>
      <c r="C723" s="440">
        <v>0</v>
      </c>
      <c r="D723" s="440">
        <v>0</v>
      </c>
      <c r="E723" s="440">
        <v>0</v>
      </c>
      <c r="F723" s="440">
        <v>0</v>
      </c>
      <c r="G723" s="440">
        <v>0</v>
      </c>
      <c r="H723" s="440">
        <v>0</v>
      </c>
      <c r="I723" s="440">
        <v>0</v>
      </c>
      <c r="J723" s="440">
        <v>0</v>
      </c>
      <c r="K723" s="440">
        <v>0</v>
      </c>
      <c r="L723" s="440">
        <v>0</v>
      </c>
      <c r="M723" s="440">
        <v>0</v>
      </c>
      <c r="N723" s="440">
        <v>0</v>
      </c>
      <c r="O723" s="440">
        <v>0</v>
      </c>
      <c r="P723" s="440">
        <v>1</v>
      </c>
      <c r="Q723" s="440">
        <v>2</v>
      </c>
      <c r="R723" s="440">
        <v>2</v>
      </c>
      <c r="S723" s="440">
        <v>2</v>
      </c>
      <c r="T723" s="440">
        <v>2</v>
      </c>
      <c r="U723" s="440">
        <v>2</v>
      </c>
      <c r="V723" s="440">
        <v>2</v>
      </c>
    </row>
    <row r="724" spans="1:22" ht="12" customHeight="1" thickTop="1" thickBot="1" x14ac:dyDescent="0.25">
      <c r="A724" s="17" t="s">
        <v>20</v>
      </c>
      <c r="B724" s="440">
        <v>0</v>
      </c>
      <c r="C724" s="440">
        <v>0</v>
      </c>
      <c r="D724" s="440">
        <v>0</v>
      </c>
      <c r="E724" s="440">
        <v>0</v>
      </c>
      <c r="F724" s="440">
        <v>0</v>
      </c>
      <c r="G724" s="440">
        <v>0</v>
      </c>
      <c r="H724" s="440">
        <v>0</v>
      </c>
      <c r="I724" s="440">
        <v>0</v>
      </c>
      <c r="J724" s="440">
        <v>0</v>
      </c>
      <c r="K724" s="440">
        <v>0</v>
      </c>
      <c r="L724" s="440">
        <v>0</v>
      </c>
      <c r="M724" s="440">
        <v>0</v>
      </c>
      <c r="N724" s="440">
        <v>0</v>
      </c>
      <c r="O724" s="440">
        <v>0</v>
      </c>
      <c r="P724" s="440">
        <v>0</v>
      </c>
      <c r="Q724" s="440">
        <v>0</v>
      </c>
      <c r="R724" s="440">
        <v>0</v>
      </c>
      <c r="S724" s="440">
        <v>0</v>
      </c>
      <c r="T724" s="440">
        <v>0</v>
      </c>
      <c r="U724" s="440">
        <v>0</v>
      </c>
      <c r="V724" s="440">
        <v>0</v>
      </c>
    </row>
    <row r="725" spans="1:22" ht="12" customHeight="1" thickTop="1" thickBot="1" x14ac:dyDescent="0.25">
      <c r="A725" s="17" t="s">
        <v>21</v>
      </c>
      <c r="B725" s="441">
        <v>0</v>
      </c>
      <c r="C725" s="441">
        <v>0</v>
      </c>
      <c r="D725" s="441">
        <v>0</v>
      </c>
      <c r="E725" s="441">
        <v>0</v>
      </c>
      <c r="F725" s="441">
        <v>0</v>
      </c>
      <c r="G725" s="441">
        <v>0</v>
      </c>
      <c r="H725" s="441">
        <v>0</v>
      </c>
      <c r="I725" s="441">
        <v>0</v>
      </c>
      <c r="J725" s="441">
        <v>0</v>
      </c>
      <c r="K725" s="441">
        <v>0</v>
      </c>
      <c r="L725" s="441">
        <v>0</v>
      </c>
      <c r="M725" s="441">
        <v>0</v>
      </c>
      <c r="N725" s="441">
        <v>0</v>
      </c>
      <c r="O725" s="441">
        <v>0</v>
      </c>
      <c r="P725" s="441">
        <v>0</v>
      </c>
      <c r="Q725" s="441">
        <v>0</v>
      </c>
      <c r="R725" s="441">
        <v>0</v>
      </c>
      <c r="S725" s="441">
        <v>0</v>
      </c>
      <c r="T725" s="441">
        <v>0</v>
      </c>
      <c r="U725" s="441">
        <v>0</v>
      </c>
      <c r="V725" s="441">
        <v>0</v>
      </c>
    </row>
    <row r="726" spans="1:22" ht="12" customHeight="1" thickTop="1" thickBot="1" x14ac:dyDescent="0.25">
      <c r="A726" s="17" t="s">
        <v>22</v>
      </c>
      <c r="B726" s="440">
        <v>0</v>
      </c>
      <c r="C726" s="440">
        <v>0</v>
      </c>
      <c r="D726" s="440">
        <v>0</v>
      </c>
      <c r="E726" s="440">
        <v>0</v>
      </c>
      <c r="F726" s="440">
        <v>0</v>
      </c>
      <c r="G726" s="440">
        <v>0</v>
      </c>
      <c r="H726" s="440">
        <v>0</v>
      </c>
      <c r="I726" s="440">
        <v>0</v>
      </c>
      <c r="J726" s="440">
        <v>0</v>
      </c>
      <c r="K726" s="440">
        <v>0</v>
      </c>
      <c r="L726" s="440">
        <v>1</v>
      </c>
      <c r="M726" s="440">
        <v>1</v>
      </c>
      <c r="N726" s="440">
        <v>1</v>
      </c>
      <c r="O726" s="440">
        <v>3</v>
      </c>
      <c r="P726" s="440">
        <v>3</v>
      </c>
      <c r="Q726" s="440">
        <v>3</v>
      </c>
      <c r="R726" s="440">
        <v>3</v>
      </c>
      <c r="S726" s="440">
        <v>3</v>
      </c>
      <c r="T726" s="440">
        <v>3</v>
      </c>
      <c r="U726" s="440">
        <v>4</v>
      </c>
      <c r="V726" s="440">
        <v>5</v>
      </c>
    </row>
    <row r="727" spans="1:22" ht="12" customHeight="1" thickTop="1" thickBot="1" x14ac:dyDescent="0.25">
      <c r="A727" s="17" t="s">
        <v>23</v>
      </c>
      <c r="B727" s="440">
        <v>0</v>
      </c>
      <c r="C727" s="440">
        <v>0</v>
      </c>
      <c r="D727" s="440">
        <v>0</v>
      </c>
      <c r="E727" s="440">
        <v>0</v>
      </c>
      <c r="F727" s="440">
        <v>0</v>
      </c>
      <c r="G727" s="440">
        <v>0</v>
      </c>
      <c r="H727" s="440">
        <v>0</v>
      </c>
      <c r="I727" s="440">
        <v>0</v>
      </c>
      <c r="J727" s="440">
        <v>0</v>
      </c>
      <c r="K727" s="440">
        <v>0</v>
      </c>
      <c r="L727" s="440">
        <v>0</v>
      </c>
      <c r="M727" s="440">
        <v>0</v>
      </c>
      <c r="N727" s="440">
        <v>1</v>
      </c>
      <c r="O727" s="440">
        <v>1</v>
      </c>
      <c r="P727" s="440">
        <v>2</v>
      </c>
      <c r="Q727" s="440">
        <v>2</v>
      </c>
      <c r="R727" s="440">
        <v>2</v>
      </c>
      <c r="S727" s="440">
        <v>2</v>
      </c>
      <c r="T727" s="440">
        <v>3</v>
      </c>
      <c r="U727" s="440">
        <v>4</v>
      </c>
      <c r="V727" s="440">
        <v>8</v>
      </c>
    </row>
    <row r="728" spans="1:22" ht="12" customHeight="1" thickTop="1" thickBot="1" x14ac:dyDescent="0.25">
      <c r="A728" s="17" t="s">
        <v>24</v>
      </c>
      <c r="B728" s="440">
        <v>0</v>
      </c>
      <c r="C728" s="440">
        <v>0</v>
      </c>
      <c r="D728" s="440">
        <v>0</v>
      </c>
      <c r="E728" s="440">
        <v>0</v>
      </c>
      <c r="F728" s="440">
        <v>0</v>
      </c>
      <c r="G728" s="440">
        <v>0</v>
      </c>
      <c r="H728" s="440">
        <v>0</v>
      </c>
      <c r="I728" s="440">
        <v>0</v>
      </c>
      <c r="J728" s="440">
        <v>0</v>
      </c>
      <c r="K728" s="440">
        <v>0</v>
      </c>
      <c r="L728" s="440">
        <v>0</v>
      </c>
      <c r="M728" s="440">
        <v>0</v>
      </c>
      <c r="N728" s="440">
        <v>0</v>
      </c>
      <c r="O728" s="440">
        <v>0</v>
      </c>
      <c r="P728" s="440">
        <v>0</v>
      </c>
      <c r="Q728" s="440">
        <v>0</v>
      </c>
      <c r="R728" s="440">
        <v>0</v>
      </c>
      <c r="S728" s="440">
        <v>0</v>
      </c>
      <c r="T728" s="440">
        <v>0</v>
      </c>
      <c r="U728" s="440">
        <v>0</v>
      </c>
      <c r="V728" s="440">
        <v>0</v>
      </c>
    </row>
    <row r="729" spans="1:22" ht="12" customHeight="1" thickTop="1" thickBot="1" x14ac:dyDescent="0.25">
      <c r="A729" s="17" t="s">
        <v>25</v>
      </c>
      <c r="B729" s="440">
        <v>0</v>
      </c>
      <c r="C729" s="440">
        <v>0</v>
      </c>
      <c r="D729" s="440">
        <v>0</v>
      </c>
      <c r="E729" s="440">
        <v>0</v>
      </c>
      <c r="F729" s="440">
        <v>0</v>
      </c>
      <c r="G729" s="440">
        <v>0</v>
      </c>
      <c r="H729" s="440">
        <v>0</v>
      </c>
      <c r="I729" s="440">
        <v>0</v>
      </c>
      <c r="J729" s="440">
        <v>0</v>
      </c>
      <c r="K729" s="440">
        <v>0</v>
      </c>
      <c r="L729" s="440">
        <v>0</v>
      </c>
      <c r="M729" s="440">
        <v>0</v>
      </c>
      <c r="N729" s="440">
        <v>0</v>
      </c>
      <c r="O729" s="440">
        <v>0</v>
      </c>
      <c r="P729" s="440">
        <v>0</v>
      </c>
      <c r="Q729" s="440">
        <v>0</v>
      </c>
      <c r="R729" s="440">
        <v>0</v>
      </c>
      <c r="S729" s="440">
        <v>2</v>
      </c>
      <c r="T729" s="440">
        <v>3</v>
      </c>
      <c r="U729" s="440">
        <v>14</v>
      </c>
      <c r="V729" s="440">
        <v>18</v>
      </c>
    </row>
    <row r="730" spans="1:22" ht="12" customHeight="1" thickTop="1" thickBot="1" x14ac:dyDescent="0.25">
      <c r="A730" s="17" t="s">
        <v>26</v>
      </c>
      <c r="B730" s="440">
        <v>0</v>
      </c>
      <c r="C730" s="440">
        <v>0</v>
      </c>
      <c r="D730" s="440">
        <v>0</v>
      </c>
      <c r="E730" s="440">
        <v>0</v>
      </c>
      <c r="F730" s="440">
        <v>0</v>
      </c>
      <c r="G730" s="440">
        <v>0</v>
      </c>
      <c r="H730" s="440">
        <v>0</v>
      </c>
      <c r="I730" s="440">
        <v>0</v>
      </c>
      <c r="J730" s="440">
        <v>0</v>
      </c>
      <c r="K730" s="440">
        <v>0</v>
      </c>
      <c r="L730" s="440">
        <v>0</v>
      </c>
      <c r="M730" s="440">
        <v>0</v>
      </c>
      <c r="N730" s="440">
        <v>0</v>
      </c>
      <c r="O730" s="440">
        <v>0</v>
      </c>
      <c r="P730" s="440">
        <v>0</v>
      </c>
      <c r="Q730" s="440">
        <v>0</v>
      </c>
      <c r="R730" s="440">
        <v>0</v>
      </c>
      <c r="S730" s="440">
        <v>0</v>
      </c>
      <c r="T730" s="440">
        <v>0</v>
      </c>
      <c r="U730" s="440">
        <v>0</v>
      </c>
      <c r="V730" s="440">
        <v>0</v>
      </c>
    </row>
    <row r="731" spans="1:22" ht="12" customHeight="1" thickTop="1" thickBot="1" x14ac:dyDescent="0.25">
      <c r="A731" s="17" t="s">
        <v>27</v>
      </c>
      <c r="B731" s="440">
        <v>0</v>
      </c>
      <c r="C731" s="440">
        <v>0</v>
      </c>
      <c r="D731" s="440">
        <v>0</v>
      </c>
      <c r="E731" s="440">
        <v>0</v>
      </c>
      <c r="F731" s="440">
        <v>0</v>
      </c>
      <c r="G731" s="440">
        <v>0</v>
      </c>
      <c r="H731" s="440">
        <v>0</v>
      </c>
      <c r="I731" s="440">
        <v>0</v>
      </c>
      <c r="J731" s="440">
        <v>0</v>
      </c>
      <c r="K731" s="440">
        <v>0</v>
      </c>
      <c r="L731" s="440">
        <v>0</v>
      </c>
      <c r="M731" s="440">
        <v>0</v>
      </c>
      <c r="N731" s="440">
        <v>0</v>
      </c>
      <c r="O731" s="440">
        <v>0</v>
      </c>
      <c r="P731" s="440">
        <v>0</v>
      </c>
      <c r="Q731" s="440">
        <v>0</v>
      </c>
      <c r="R731" s="440">
        <v>0</v>
      </c>
      <c r="S731" s="440">
        <v>0</v>
      </c>
      <c r="T731" s="440">
        <v>0</v>
      </c>
      <c r="U731" s="440">
        <v>0</v>
      </c>
      <c r="V731" s="440">
        <v>1</v>
      </c>
    </row>
    <row r="732" spans="1:22" ht="12" customHeight="1" thickTop="1" thickBot="1" x14ac:dyDescent="0.25">
      <c r="A732" s="17" t="s">
        <v>28</v>
      </c>
      <c r="B732" s="440">
        <v>0</v>
      </c>
      <c r="C732" s="440">
        <v>0</v>
      </c>
      <c r="D732" s="440">
        <v>0</v>
      </c>
      <c r="E732" s="440">
        <v>0</v>
      </c>
      <c r="F732" s="440">
        <v>0</v>
      </c>
      <c r="G732" s="440">
        <v>0</v>
      </c>
      <c r="H732" s="440">
        <v>0</v>
      </c>
      <c r="I732" s="440">
        <v>0</v>
      </c>
      <c r="J732" s="440">
        <v>0</v>
      </c>
      <c r="K732" s="440">
        <v>0</v>
      </c>
      <c r="L732" s="440">
        <v>0</v>
      </c>
      <c r="M732" s="440">
        <v>0</v>
      </c>
      <c r="N732" s="440">
        <v>0</v>
      </c>
      <c r="O732" s="440">
        <v>0</v>
      </c>
      <c r="P732" s="440">
        <v>0</v>
      </c>
      <c r="Q732" s="440">
        <v>0</v>
      </c>
      <c r="R732" s="440">
        <v>0</v>
      </c>
      <c r="S732" s="440">
        <v>0</v>
      </c>
      <c r="T732" s="440">
        <v>0</v>
      </c>
      <c r="U732" s="440">
        <v>0</v>
      </c>
      <c r="V732" s="440">
        <v>0</v>
      </c>
    </row>
    <row r="733" spans="1:22" ht="12" customHeight="1" thickTop="1" thickBot="1" x14ac:dyDescent="0.25">
      <c r="A733" s="17" t="s">
        <v>29</v>
      </c>
      <c r="B733" s="440">
        <v>0</v>
      </c>
      <c r="C733" s="440">
        <v>0</v>
      </c>
      <c r="D733" s="440">
        <v>0</v>
      </c>
      <c r="E733" s="440">
        <v>0</v>
      </c>
      <c r="F733" s="440">
        <v>0</v>
      </c>
      <c r="G733" s="440">
        <v>0</v>
      </c>
      <c r="H733" s="440">
        <v>0</v>
      </c>
      <c r="I733" s="440">
        <v>0</v>
      </c>
      <c r="J733" s="440">
        <v>0</v>
      </c>
      <c r="K733" s="440">
        <v>0</v>
      </c>
      <c r="L733" s="440">
        <v>0</v>
      </c>
      <c r="M733" s="440">
        <v>0</v>
      </c>
      <c r="N733" s="440">
        <v>0</v>
      </c>
      <c r="O733" s="440">
        <v>0</v>
      </c>
      <c r="P733" s="440">
        <v>0</v>
      </c>
      <c r="Q733" s="440">
        <v>0</v>
      </c>
      <c r="R733" s="440">
        <v>0</v>
      </c>
      <c r="S733" s="440">
        <v>0</v>
      </c>
      <c r="T733" s="440">
        <v>0</v>
      </c>
      <c r="U733" s="440">
        <v>0</v>
      </c>
      <c r="V733" s="440">
        <v>0</v>
      </c>
    </row>
    <row r="734" spans="1:22" ht="12" customHeight="1" thickTop="1" thickBot="1" x14ac:dyDescent="0.25">
      <c r="A734" s="17" t="s">
        <v>30</v>
      </c>
      <c r="B734" s="440">
        <v>0</v>
      </c>
      <c r="C734" s="440">
        <v>0</v>
      </c>
      <c r="D734" s="440">
        <v>0</v>
      </c>
      <c r="E734" s="440">
        <v>0</v>
      </c>
      <c r="F734" s="440">
        <v>0</v>
      </c>
      <c r="G734" s="440">
        <v>0</v>
      </c>
      <c r="H734" s="440">
        <v>0</v>
      </c>
      <c r="I734" s="440">
        <v>0</v>
      </c>
      <c r="J734" s="440">
        <v>0</v>
      </c>
      <c r="K734" s="440">
        <v>0</v>
      </c>
      <c r="L734" s="440">
        <v>0</v>
      </c>
      <c r="M734" s="440">
        <v>0</v>
      </c>
      <c r="N734" s="440">
        <v>0</v>
      </c>
      <c r="O734" s="440">
        <v>0</v>
      </c>
      <c r="P734" s="440">
        <v>0</v>
      </c>
      <c r="Q734" s="440">
        <v>0</v>
      </c>
      <c r="R734" s="440">
        <v>0</v>
      </c>
      <c r="S734" s="440">
        <v>0</v>
      </c>
      <c r="T734" s="440">
        <v>0</v>
      </c>
      <c r="U734" s="440">
        <v>1</v>
      </c>
      <c r="V734" s="440">
        <v>1</v>
      </c>
    </row>
    <row r="735" spans="1:22" ht="12" customHeight="1" thickTop="1" thickBot="1" x14ac:dyDescent="0.25">
      <c r="A735" s="17" t="s">
        <v>31</v>
      </c>
      <c r="B735" s="440">
        <v>0</v>
      </c>
      <c r="C735" s="440">
        <v>0</v>
      </c>
      <c r="D735" s="440">
        <v>0</v>
      </c>
      <c r="E735" s="440">
        <v>0</v>
      </c>
      <c r="F735" s="440">
        <v>0</v>
      </c>
      <c r="G735" s="440">
        <v>0</v>
      </c>
      <c r="H735" s="440">
        <v>0</v>
      </c>
      <c r="I735" s="440">
        <v>0</v>
      </c>
      <c r="J735" s="440">
        <v>0</v>
      </c>
      <c r="K735" s="440">
        <v>0</v>
      </c>
      <c r="L735" s="440">
        <v>0</v>
      </c>
      <c r="M735" s="440">
        <v>0</v>
      </c>
      <c r="N735" s="440">
        <v>0</v>
      </c>
      <c r="O735" s="440">
        <v>0</v>
      </c>
      <c r="P735" s="440">
        <v>0</v>
      </c>
      <c r="Q735" s="440">
        <v>1</v>
      </c>
      <c r="R735" s="440">
        <v>1</v>
      </c>
      <c r="S735" s="440">
        <v>1</v>
      </c>
      <c r="T735" s="440">
        <v>1</v>
      </c>
      <c r="U735" s="440">
        <v>2</v>
      </c>
      <c r="V735" s="440">
        <v>3</v>
      </c>
    </row>
    <row r="736" spans="1:22" ht="12" customHeight="1" thickTop="1" thickBot="1" x14ac:dyDescent="0.25">
      <c r="A736" s="17" t="s">
        <v>32</v>
      </c>
      <c r="B736" s="442">
        <v>0</v>
      </c>
      <c r="C736" s="442">
        <v>0</v>
      </c>
      <c r="D736" s="442">
        <v>0</v>
      </c>
      <c r="E736" s="442">
        <v>0</v>
      </c>
      <c r="F736" s="442">
        <v>0</v>
      </c>
      <c r="G736" s="442">
        <v>0</v>
      </c>
      <c r="H736" s="442">
        <v>0</v>
      </c>
      <c r="I736" s="442">
        <v>0</v>
      </c>
      <c r="J736" s="442">
        <v>0</v>
      </c>
      <c r="K736" s="442">
        <v>0</v>
      </c>
      <c r="L736" s="442">
        <v>0</v>
      </c>
      <c r="M736" s="442">
        <v>0</v>
      </c>
      <c r="N736" s="442">
        <v>0</v>
      </c>
      <c r="O736" s="442">
        <v>0</v>
      </c>
      <c r="P736" s="442">
        <v>0</v>
      </c>
      <c r="Q736" s="442">
        <v>0</v>
      </c>
      <c r="R736" s="442">
        <v>0</v>
      </c>
      <c r="S736" s="442">
        <v>0</v>
      </c>
      <c r="T736" s="442">
        <v>0</v>
      </c>
      <c r="U736" s="442">
        <v>0</v>
      </c>
      <c r="V736" s="442">
        <v>0</v>
      </c>
    </row>
    <row r="737" spans="1:26" ht="12" customHeight="1" thickTop="1" thickBot="1" x14ac:dyDescent="0.25">
      <c r="A737" s="17" t="s">
        <v>33</v>
      </c>
      <c r="B737" s="202"/>
      <c r="C737" s="202"/>
      <c r="D737" s="202"/>
      <c r="E737" s="202"/>
      <c r="F737" s="202"/>
      <c r="G737" s="202"/>
      <c r="H737" s="202"/>
      <c r="I737" s="202"/>
      <c r="J737" s="202"/>
      <c r="K737" s="202"/>
      <c r="L737" s="202"/>
      <c r="M737" s="202"/>
      <c r="N737" s="202"/>
      <c r="O737" s="202"/>
      <c r="P737" s="202"/>
      <c r="Q737" s="202"/>
      <c r="R737" s="202"/>
      <c r="S737" s="203"/>
      <c r="T737" s="203"/>
      <c r="U737" s="204"/>
      <c r="V737" s="204"/>
    </row>
    <row r="738" spans="1:26" ht="12" customHeight="1" thickTop="1" thickBot="1" x14ac:dyDescent="0.25">
      <c r="A738" s="17" t="s">
        <v>34</v>
      </c>
      <c r="B738" s="443">
        <v>0</v>
      </c>
      <c r="C738" s="443">
        <v>0</v>
      </c>
      <c r="D738" s="443">
        <v>0</v>
      </c>
      <c r="E738" s="443">
        <v>0</v>
      </c>
      <c r="F738" s="443">
        <v>0</v>
      </c>
      <c r="G738" s="443">
        <v>0</v>
      </c>
      <c r="H738" s="443">
        <v>0</v>
      </c>
      <c r="I738" s="443">
        <v>0</v>
      </c>
      <c r="J738" s="443">
        <v>0</v>
      </c>
      <c r="K738" s="443">
        <v>0</v>
      </c>
      <c r="L738" s="443">
        <v>0</v>
      </c>
      <c r="M738" s="443">
        <v>0</v>
      </c>
      <c r="N738" s="443">
        <v>0</v>
      </c>
      <c r="O738" s="443">
        <v>0</v>
      </c>
      <c r="P738" s="443">
        <v>0</v>
      </c>
      <c r="Q738" s="443">
        <v>0</v>
      </c>
      <c r="R738" s="443">
        <v>0</v>
      </c>
      <c r="S738" s="443">
        <v>0</v>
      </c>
      <c r="T738" s="443">
        <v>0</v>
      </c>
      <c r="U738" s="443">
        <v>0</v>
      </c>
      <c r="V738" s="443">
        <v>0</v>
      </c>
    </row>
    <row r="739" spans="1:26" ht="12" customHeight="1" thickTop="1" x14ac:dyDescent="0.2">
      <c r="A739" s="17" t="s">
        <v>82</v>
      </c>
      <c r="B739" s="443">
        <v>0</v>
      </c>
      <c r="C739" s="443">
        <v>0</v>
      </c>
      <c r="D739" s="443">
        <v>0</v>
      </c>
      <c r="E739" s="443">
        <v>0</v>
      </c>
      <c r="F739" s="443">
        <v>0</v>
      </c>
      <c r="G739" s="443">
        <v>0</v>
      </c>
      <c r="H739" s="443">
        <v>1</v>
      </c>
      <c r="I739" s="443">
        <v>1</v>
      </c>
      <c r="J739" s="443">
        <v>1</v>
      </c>
      <c r="K739" s="443">
        <v>1</v>
      </c>
      <c r="L739" s="443">
        <v>1</v>
      </c>
      <c r="M739" s="443">
        <v>1</v>
      </c>
      <c r="N739" s="443">
        <v>1</v>
      </c>
      <c r="O739" s="443">
        <v>1</v>
      </c>
      <c r="P739" s="443">
        <v>1</v>
      </c>
      <c r="Q739" s="443">
        <v>2</v>
      </c>
      <c r="R739" s="443">
        <v>2</v>
      </c>
      <c r="S739" s="443">
        <v>2</v>
      </c>
      <c r="T739" s="443">
        <v>3</v>
      </c>
      <c r="U739" s="443">
        <v>4</v>
      </c>
      <c r="V739" s="443">
        <v>7</v>
      </c>
    </row>
    <row r="740" spans="1:26" ht="12" customHeight="1" x14ac:dyDescent="0.2">
      <c r="A740" s="18" t="s">
        <v>35</v>
      </c>
      <c r="B740" s="180">
        <f t="shared" ref="B740:V740" si="75">SUM(B709:B739)</f>
        <v>1</v>
      </c>
      <c r="C740" s="180">
        <f t="shared" si="75"/>
        <v>1</v>
      </c>
      <c r="D740" s="180">
        <f t="shared" si="75"/>
        <v>2</v>
      </c>
      <c r="E740" s="180">
        <f t="shared" si="75"/>
        <v>2</v>
      </c>
      <c r="F740" s="180">
        <f t="shared" si="75"/>
        <v>3</v>
      </c>
      <c r="G740" s="180">
        <f t="shared" si="75"/>
        <v>3</v>
      </c>
      <c r="H740" s="180">
        <f t="shared" si="75"/>
        <v>4</v>
      </c>
      <c r="I740" s="180">
        <f t="shared" si="75"/>
        <v>5</v>
      </c>
      <c r="J740" s="180">
        <f t="shared" si="75"/>
        <v>6</v>
      </c>
      <c r="K740" s="180">
        <f t="shared" si="75"/>
        <v>6</v>
      </c>
      <c r="L740" s="180">
        <f t="shared" si="75"/>
        <v>11</v>
      </c>
      <c r="M740" s="180">
        <f t="shared" si="75"/>
        <v>17</v>
      </c>
      <c r="N740" s="180">
        <f t="shared" si="75"/>
        <v>25</v>
      </c>
      <c r="O740" s="180">
        <f t="shared" si="75"/>
        <v>41</v>
      </c>
      <c r="P740" s="180">
        <f t="shared" si="75"/>
        <v>63</v>
      </c>
      <c r="Q740" s="180">
        <f t="shared" si="75"/>
        <v>128</v>
      </c>
      <c r="R740" s="180">
        <f t="shared" si="75"/>
        <v>215</v>
      </c>
      <c r="S740" s="180">
        <f t="shared" si="75"/>
        <v>325</v>
      </c>
      <c r="T740" s="180">
        <f t="shared" si="75"/>
        <v>641</v>
      </c>
      <c r="U740" s="180">
        <f t="shared" si="75"/>
        <v>1209</v>
      </c>
      <c r="V740" s="180">
        <f t="shared" si="75"/>
        <v>1931</v>
      </c>
      <c r="Z740" s="25"/>
    </row>
  </sheetData>
  <mergeCells count="22">
    <mergeCell ref="W104:X104"/>
    <mergeCell ref="A331:R331"/>
    <mergeCell ref="A240:R240"/>
    <mergeCell ref="A147:R147"/>
    <mergeCell ref="A196:R196"/>
    <mergeCell ref="A236:R236"/>
    <mergeCell ref="A13:R13"/>
    <mergeCell ref="A62:R62"/>
    <mergeCell ref="A100:R100"/>
    <mergeCell ref="A104:R104"/>
    <mergeCell ref="A143:R143"/>
    <mergeCell ref="A503:R503"/>
    <mergeCell ref="A289:R289"/>
    <mergeCell ref="A327:R327"/>
    <mergeCell ref="A541:R541"/>
    <mergeCell ref="A545:R545"/>
    <mergeCell ref="A369:R369"/>
    <mergeCell ref="A373:R373"/>
    <mergeCell ref="A411:R411"/>
    <mergeCell ref="A415:R415"/>
    <mergeCell ref="A461:R461"/>
    <mergeCell ref="A499:R49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zoomScale="70" zoomScaleNormal="70" workbookViewId="0">
      <selection activeCell="K6" sqref="K6"/>
    </sheetView>
  </sheetViews>
  <sheetFormatPr defaultColWidth="8.85546875" defaultRowHeight="12.75" x14ac:dyDescent="0.2"/>
  <cols>
    <col min="4" max="4" width="23.7109375" customWidth="1"/>
    <col min="10" max="10" width="9.28515625" customWidth="1"/>
    <col min="11" max="11" width="11.7109375" bestFit="1" customWidth="1"/>
  </cols>
  <sheetData>
    <row r="1" spans="1:25" x14ac:dyDescent="0.2">
      <c r="A1" t="s">
        <v>260</v>
      </c>
      <c r="D1" s="497" t="s">
        <v>320</v>
      </c>
      <c r="E1" s="497"/>
      <c r="F1" s="497"/>
      <c r="G1" s="497"/>
      <c r="H1" s="497"/>
      <c r="I1" s="473"/>
      <c r="J1" s="473"/>
    </row>
    <row r="3" spans="1:25" x14ac:dyDescent="0.2">
      <c r="D3" t="s">
        <v>72</v>
      </c>
      <c r="E3" t="s">
        <v>50</v>
      </c>
      <c r="F3" t="s">
        <v>49</v>
      </c>
      <c r="G3" t="s">
        <v>261</v>
      </c>
      <c r="H3" t="s">
        <v>262</v>
      </c>
      <c r="I3" t="s">
        <v>179</v>
      </c>
      <c r="K3" t="s">
        <v>263</v>
      </c>
    </row>
    <row r="4" spans="1:25" x14ac:dyDescent="0.2">
      <c r="A4" t="s">
        <v>107</v>
      </c>
      <c r="B4" t="s">
        <v>264</v>
      </c>
      <c r="C4" t="s">
        <v>265</v>
      </c>
      <c r="D4" t="s">
        <v>266</v>
      </c>
    </row>
    <row r="5" spans="1:25" ht="14.25" x14ac:dyDescent="0.2">
      <c r="A5" t="s">
        <v>178</v>
      </c>
      <c r="B5" t="s">
        <v>56</v>
      </c>
      <c r="C5" t="s">
        <v>113</v>
      </c>
      <c r="D5" t="s">
        <v>267</v>
      </c>
      <c r="E5">
        <v>184343.49400000001</v>
      </c>
      <c r="F5">
        <v>33923.474999999999</v>
      </c>
      <c r="G5">
        <v>2366.788</v>
      </c>
      <c r="H5">
        <v>902550.33799999999</v>
      </c>
      <c r="I5">
        <v>8820962.5930000003</v>
      </c>
      <c r="K5" s="164">
        <f>(E5+F5+G5+H5)/I5</f>
        <v>0.12733123887083692</v>
      </c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</row>
    <row r="6" spans="1:25" ht="14.25" x14ac:dyDescent="0.2">
      <c r="C6" t="s">
        <v>114</v>
      </c>
      <c r="D6" t="s">
        <v>267</v>
      </c>
      <c r="E6">
        <v>4843.692</v>
      </c>
      <c r="F6">
        <v>280.25599999999997</v>
      </c>
      <c r="G6">
        <v>0.501</v>
      </c>
      <c r="H6">
        <v>191382.84400000001</v>
      </c>
      <c r="I6">
        <v>684882.28200000001</v>
      </c>
      <c r="K6" s="164">
        <f t="shared" ref="K6:K18" si="0">(E6+F6+G6+H6)/I6</f>
        <v>0.28692126831804943</v>
      </c>
      <c r="O6" s="502"/>
      <c r="P6" s="502"/>
      <c r="Q6" s="503"/>
      <c r="R6" s="503"/>
      <c r="S6" s="503"/>
      <c r="T6" s="503"/>
      <c r="U6" s="503"/>
      <c r="V6" s="503"/>
      <c r="W6" s="503"/>
      <c r="X6" s="503"/>
      <c r="Y6" s="503"/>
    </row>
    <row r="7" spans="1:25" ht="14.25" x14ac:dyDescent="0.2">
      <c r="C7" t="s">
        <v>115</v>
      </c>
      <c r="D7" t="s">
        <v>267</v>
      </c>
      <c r="E7">
        <v>1025.2919999999999</v>
      </c>
      <c r="F7">
        <v>0</v>
      </c>
      <c r="G7">
        <v>58.113999999999997</v>
      </c>
      <c r="H7">
        <v>422.98599999999999</v>
      </c>
      <c r="I7">
        <v>939259.98800000001</v>
      </c>
      <c r="K7" s="164">
        <f t="shared" si="0"/>
        <v>1.6038072730082055E-3</v>
      </c>
      <c r="O7" s="502"/>
      <c r="P7" s="502"/>
      <c r="Q7" s="503"/>
      <c r="R7" s="503"/>
      <c r="S7" s="503"/>
      <c r="T7" s="503"/>
      <c r="U7" s="503"/>
      <c r="V7" s="503"/>
      <c r="W7" s="503"/>
      <c r="X7" s="503"/>
      <c r="Y7" s="503"/>
    </row>
    <row r="8" spans="1:25" ht="14.25" x14ac:dyDescent="0.2">
      <c r="C8" t="s">
        <v>268</v>
      </c>
      <c r="D8" t="s">
        <v>267</v>
      </c>
      <c r="E8">
        <v>10897.92</v>
      </c>
      <c r="F8">
        <v>0</v>
      </c>
      <c r="G8">
        <v>32.533999999999999</v>
      </c>
      <c r="H8">
        <v>200449.962</v>
      </c>
      <c r="I8">
        <v>886334.95499999996</v>
      </c>
      <c r="K8" s="164">
        <f t="shared" si="0"/>
        <v>0.23848818644414177</v>
      </c>
      <c r="O8" s="502"/>
      <c r="P8" s="502"/>
      <c r="Q8" s="503"/>
      <c r="R8" s="503"/>
      <c r="S8" s="503"/>
      <c r="T8" s="503"/>
      <c r="U8" s="503"/>
      <c r="V8" s="503"/>
      <c r="W8" s="503"/>
      <c r="X8" s="503"/>
      <c r="Y8" s="503"/>
    </row>
    <row r="9" spans="1:25" ht="14.25" x14ac:dyDescent="0.2">
      <c r="C9" t="s">
        <v>118</v>
      </c>
      <c r="D9" t="s">
        <v>267</v>
      </c>
      <c r="E9">
        <v>6162.4160000000002</v>
      </c>
      <c r="F9">
        <v>0</v>
      </c>
      <c r="G9">
        <v>10.417</v>
      </c>
      <c r="H9">
        <v>133458.60999999999</v>
      </c>
      <c r="I9">
        <v>291815.571</v>
      </c>
      <c r="K9" s="164">
        <f t="shared" si="0"/>
        <v>0.47849209184248775</v>
      </c>
      <c r="O9" s="502"/>
      <c r="P9" s="502"/>
      <c r="Q9" s="503"/>
      <c r="R9" s="503"/>
      <c r="S9" s="503"/>
      <c r="T9" s="503"/>
      <c r="U9" s="503"/>
      <c r="V9" s="503"/>
      <c r="W9" s="503"/>
      <c r="X9" s="503"/>
      <c r="Y9" s="503"/>
    </row>
    <row r="10" spans="1:25" ht="14.25" x14ac:dyDescent="0.2">
      <c r="C10" t="s">
        <v>269</v>
      </c>
      <c r="D10" t="s">
        <v>267</v>
      </c>
      <c r="E10">
        <v>14268.861999999999</v>
      </c>
      <c r="F10">
        <v>24.071000000000002</v>
      </c>
      <c r="G10">
        <v>0</v>
      </c>
      <c r="H10">
        <v>12179.826999999999</v>
      </c>
      <c r="I10">
        <v>1293100.1910000001</v>
      </c>
      <c r="K10" s="164">
        <f t="shared" si="0"/>
        <v>2.0472319302286761E-2</v>
      </c>
      <c r="O10" s="502"/>
      <c r="P10" s="502"/>
      <c r="Q10" s="503"/>
      <c r="R10" s="503"/>
      <c r="S10" s="503"/>
      <c r="T10" s="503"/>
      <c r="U10" s="503"/>
      <c r="V10" s="503"/>
      <c r="W10" s="503"/>
      <c r="X10" s="503"/>
      <c r="Y10" s="503"/>
    </row>
    <row r="11" spans="1:25" ht="14.25" x14ac:dyDescent="0.2">
      <c r="C11" t="s">
        <v>116</v>
      </c>
      <c r="D11" t="s">
        <v>267</v>
      </c>
      <c r="E11">
        <v>23491.072</v>
      </c>
      <c r="F11">
        <v>14101.164000000001</v>
      </c>
      <c r="G11">
        <v>320.93599999999998</v>
      </c>
      <c r="H11">
        <v>62255.063000000002</v>
      </c>
      <c r="I11">
        <v>1652504.5830000001</v>
      </c>
      <c r="K11" s="164">
        <f t="shared" si="0"/>
        <v>6.0616010406550264E-2</v>
      </c>
      <c r="O11" s="502"/>
      <c r="P11" s="502"/>
      <c r="Q11" s="503"/>
      <c r="R11" s="503"/>
      <c r="S11" s="503"/>
      <c r="T11" s="503"/>
      <c r="U11" s="503"/>
      <c r="V11" s="503"/>
      <c r="W11" s="503"/>
      <c r="X11" s="503"/>
      <c r="Y11" s="503"/>
    </row>
    <row r="12" spans="1:25" ht="14.25" x14ac:dyDescent="0.2">
      <c r="B12" t="s">
        <v>61</v>
      </c>
      <c r="C12" t="s">
        <v>113</v>
      </c>
      <c r="D12" t="s">
        <v>267</v>
      </c>
      <c r="E12">
        <v>213300.89799999999</v>
      </c>
      <c r="F12">
        <v>39170.792000000001</v>
      </c>
      <c r="G12">
        <v>3273.3339999999998</v>
      </c>
      <c r="H12">
        <v>963189.11100000003</v>
      </c>
      <c r="I12">
        <v>9271827.0519999992</v>
      </c>
      <c r="K12" s="164">
        <f t="shared" si="0"/>
        <v>0.13146644433332771</v>
      </c>
      <c r="O12" s="502"/>
      <c r="P12" s="502"/>
      <c r="Q12" s="503"/>
      <c r="R12" s="503"/>
      <c r="S12" s="503"/>
      <c r="T12" s="503"/>
      <c r="U12" s="503"/>
      <c r="V12" s="503"/>
      <c r="W12" s="503"/>
      <c r="X12" s="503"/>
      <c r="Y12" s="503"/>
    </row>
    <row r="13" spans="1:25" ht="14.25" x14ac:dyDescent="0.2">
      <c r="C13" t="s">
        <v>114</v>
      </c>
      <c r="D13" t="s">
        <v>267</v>
      </c>
      <c r="E13">
        <v>5196.2920000000004</v>
      </c>
      <c r="F13">
        <v>335.27499999999998</v>
      </c>
      <c r="G13">
        <v>1.0169999999999999</v>
      </c>
      <c r="H13">
        <v>217217.4</v>
      </c>
      <c r="I13">
        <v>767445.64199999999</v>
      </c>
      <c r="K13" s="164">
        <f t="shared" si="0"/>
        <v>0.29024854896498326</v>
      </c>
      <c r="O13" s="502"/>
      <c r="P13" s="502"/>
      <c r="Q13" s="503"/>
      <c r="R13" s="503"/>
      <c r="S13" s="503"/>
      <c r="T13" s="503"/>
      <c r="U13" s="503"/>
      <c r="V13" s="503"/>
      <c r="W13" s="503"/>
      <c r="X13" s="503"/>
      <c r="Y13" s="503"/>
    </row>
    <row r="14" spans="1:25" ht="14.25" x14ac:dyDescent="0.2">
      <c r="C14" t="s">
        <v>115</v>
      </c>
      <c r="D14" t="s">
        <v>267</v>
      </c>
      <c r="E14">
        <v>954.85799999999995</v>
      </c>
      <c r="F14">
        <v>0</v>
      </c>
      <c r="G14">
        <v>59.404000000000003</v>
      </c>
      <c r="H14">
        <v>495.34300000000002</v>
      </c>
      <c r="I14">
        <v>1140025.07</v>
      </c>
      <c r="K14" s="164">
        <f t="shared" si="0"/>
        <v>1.3241857918089468E-3</v>
      </c>
      <c r="O14" s="502"/>
      <c r="P14" s="502"/>
      <c r="Q14" s="503"/>
      <c r="R14" s="503"/>
      <c r="S14" s="503"/>
      <c r="T14" s="503"/>
      <c r="U14" s="503"/>
      <c r="V14" s="503"/>
      <c r="W14" s="503"/>
      <c r="X14" s="503"/>
      <c r="Y14" s="503"/>
    </row>
    <row r="15" spans="1:25" ht="14.25" x14ac:dyDescent="0.2">
      <c r="C15" t="s">
        <v>268</v>
      </c>
      <c r="D15" t="s">
        <v>267</v>
      </c>
      <c r="E15">
        <v>16389.621999999999</v>
      </c>
      <c r="F15">
        <v>923.678</v>
      </c>
      <c r="G15">
        <v>274.42200000000003</v>
      </c>
      <c r="H15">
        <v>204929.492</v>
      </c>
      <c r="I15">
        <v>1066284.2450000001</v>
      </c>
      <c r="K15" s="164">
        <f t="shared" si="0"/>
        <v>0.20868470583094847</v>
      </c>
      <c r="O15" s="502"/>
      <c r="P15" s="502"/>
      <c r="Q15" s="503"/>
      <c r="R15" s="503"/>
      <c r="S15" s="503"/>
      <c r="T15" s="503"/>
      <c r="U15" s="503"/>
      <c r="V15" s="503"/>
      <c r="W15" s="503"/>
      <c r="X15" s="503"/>
      <c r="Y15" s="503"/>
    </row>
    <row r="16" spans="1:25" ht="14.25" x14ac:dyDescent="0.2">
      <c r="C16" t="s">
        <v>118</v>
      </c>
      <c r="D16" t="s">
        <v>267</v>
      </c>
      <c r="E16">
        <v>6243.2560000000003</v>
      </c>
      <c r="F16">
        <v>0</v>
      </c>
      <c r="G16">
        <v>66.593999999999994</v>
      </c>
      <c r="H16">
        <v>140003.35399999999</v>
      </c>
      <c r="I16">
        <v>335773.05</v>
      </c>
      <c r="K16" s="164">
        <f t="shared" si="0"/>
        <v>0.43575029026302142</v>
      </c>
      <c r="O16" s="502"/>
      <c r="P16" s="502"/>
      <c r="Q16" s="503"/>
      <c r="R16" s="503"/>
      <c r="S16" s="503"/>
      <c r="T16" s="503"/>
      <c r="U16" s="503"/>
      <c r="V16" s="503"/>
      <c r="W16" s="503"/>
      <c r="X16" s="503"/>
      <c r="Y16" s="503"/>
    </row>
    <row r="17" spans="2:25" ht="14.25" x14ac:dyDescent="0.2">
      <c r="C17" t="s">
        <v>269</v>
      </c>
      <c r="D17" t="s">
        <v>267</v>
      </c>
      <c r="E17">
        <v>15085.346</v>
      </c>
      <c r="F17">
        <v>25.79</v>
      </c>
      <c r="G17">
        <v>0</v>
      </c>
      <c r="H17">
        <v>8504.5519999999997</v>
      </c>
      <c r="I17">
        <v>967561.65300000005</v>
      </c>
      <c r="K17" s="164">
        <f t="shared" si="0"/>
        <v>2.4407424505485234E-2</v>
      </c>
      <c r="O17" s="502"/>
      <c r="P17" s="502"/>
      <c r="Q17" s="503"/>
      <c r="R17" s="503"/>
      <c r="S17" s="503"/>
      <c r="T17" s="503"/>
      <c r="U17" s="503"/>
      <c r="V17" s="503"/>
      <c r="W17" s="503"/>
      <c r="X17" s="503"/>
      <c r="Y17" s="503"/>
    </row>
    <row r="18" spans="2:25" ht="14.25" x14ac:dyDescent="0.2">
      <c r="C18" t="s">
        <v>116</v>
      </c>
      <c r="D18" t="s">
        <v>267</v>
      </c>
      <c r="E18">
        <v>27013.975999999999</v>
      </c>
      <c r="F18">
        <v>13250.439</v>
      </c>
      <c r="G18">
        <v>346.05200000000002</v>
      </c>
      <c r="H18">
        <v>70479.554999999993</v>
      </c>
      <c r="I18">
        <v>1659211.2720000001</v>
      </c>
      <c r="K18" s="164">
        <f t="shared" si="0"/>
        <v>6.6953512114278829E-2</v>
      </c>
      <c r="O18" s="502"/>
      <c r="P18" s="502"/>
      <c r="Q18" s="503"/>
      <c r="R18" s="503"/>
      <c r="S18" s="503"/>
      <c r="T18" s="503"/>
      <c r="U18" s="503"/>
      <c r="V18" s="503"/>
      <c r="W18" s="503"/>
      <c r="X18" s="503"/>
      <c r="Y18" s="503"/>
    </row>
    <row r="19" spans="2:25" ht="14.25" x14ac:dyDescent="0.2">
      <c r="B19" t="s">
        <v>66</v>
      </c>
      <c r="C19" t="s">
        <v>113</v>
      </c>
      <c r="D19" t="s">
        <v>267</v>
      </c>
      <c r="E19">
        <v>225542.052</v>
      </c>
      <c r="F19">
        <v>52117.86</v>
      </c>
      <c r="G19">
        <v>7889.6319999999996</v>
      </c>
      <c r="H19">
        <v>1026483.324</v>
      </c>
      <c r="I19">
        <v>10067172.368000001</v>
      </c>
      <c r="K19" s="164">
        <f t="shared" ref="K19:K49" si="1">(E19+F19+G19+H19)/I19</f>
        <v>0.13032784381148482</v>
      </c>
      <c r="O19" s="502"/>
      <c r="P19" s="502"/>
      <c r="Q19" s="503"/>
      <c r="R19" s="503"/>
      <c r="S19" s="503"/>
      <c r="T19" s="503"/>
      <c r="U19" s="503"/>
      <c r="V19" s="503"/>
      <c r="W19" s="503"/>
      <c r="X19" s="503"/>
      <c r="Y19" s="503"/>
    </row>
    <row r="20" spans="2:25" ht="14.25" x14ac:dyDescent="0.2">
      <c r="C20" t="s">
        <v>114</v>
      </c>
      <c r="D20" t="s">
        <v>267</v>
      </c>
      <c r="E20">
        <v>6443.0339999999997</v>
      </c>
      <c r="F20">
        <v>373.101</v>
      </c>
      <c r="G20">
        <v>20.710999999999999</v>
      </c>
      <c r="H20">
        <v>249094.764</v>
      </c>
      <c r="I20">
        <v>883186.245</v>
      </c>
      <c r="K20" s="164">
        <f t="shared" si="1"/>
        <v>0.28978215121545509</v>
      </c>
      <c r="O20" s="502"/>
      <c r="P20" s="502"/>
      <c r="Q20" s="503"/>
      <c r="R20" s="503"/>
      <c r="S20" s="503"/>
      <c r="T20" s="503"/>
      <c r="U20" s="503"/>
      <c r="V20" s="503"/>
      <c r="W20" s="503"/>
      <c r="X20" s="503"/>
      <c r="Y20" s="503"/>
    </row>
    <row r="21" spans="2:25" ht="14.25" x14ac:dyDescent="0.2">
      <c r="C21" t="s">
        <v>115</v>
      </c>
      <c r="D21" t="s">
        <v>267</v>
      </c>
      <c r="E21">
        <v>686.28</v>
      </c>
      <c r="F21">
        <v>0</v>
      </c>
      <c r="G21">
        <v>72.238</v>
      </c>
      <c r="H21">
        <v>392.63499999999999</v>
      </c>
      <c r="I21">
        <v>1329180.6629999999</v>
      </c>
      <c r="K21" s="164">
        <f t="shared" si="1"/>
        <v>8.6606210280084403E-4</v>
      </c>
      <c r="O21" s="502"/>
      <c r="P21" s="502"/>
      <c r="Q21" s="503"/>
      <c r="R21" s="503"/>
      <c r="S21" s="503"/>
      <c r="T21" s="503"/>
      <c r="U21" s="503"/>
      <c r="V21" s="503"/>
      <c r="W21" s="503"/>
      <c r="X21" s="503"/>
      <c r="Y21" s="503"/>
    </row>
    <row r="22" spans="2:25" ht="14.25" x14ac:dyDescent="0.2">
      <c r="C22" t="s">
        <v>268</v>
      </c>
      <c r="D22" t="s">
        <v>267</v>
      </c>
      <c r="E22">
        <v>19127.603999999999</v>
      </c>
      <c r="F22">
        <v>1566.5519999999999</v>
      </c>
      <c r="G22">
        <v>984.78399999999999</v>
      </c>
      <c r="H22">
        <v>203672.04199999999</v>
      </c>
      <c r="I22">
        <v>1151202.703</v>
      </c>
      <c r="K22" s="164">
        <f t="shared" si="1"/>
        <v>0.1957526519115548</v>
      </c>
      <c r="O22" s="502"/>
      <c r="P22" s="502"/>
      <c r="Q22" s="503"/>
      <c r="R22" s="503"/>
      <c r="S22" s="503"/>
      <c r="T22" s="503"/>
      <c r="U22" s="503"/>
      <c r="V22" s="503"/>
      <c r="W22" s="503"/>
      <c r="X22" s="503"/>
      <c r="Y22" s="503"/>
    </row>
    <row r="23" spans="2:25" ht="14.25" x14ac:dyDescent="0.2">
      <c r="C23" t="s">
        <v>118</v>
      </c>
      <c r="D23" t="s">
        <v>267</v>
      </c>
      <c r="E23">
        <v>6403.732</v>
      </c>
      <c r="F23">
        <v>0</v>
      </c>
      <c r="G23">
        <v>180.768</v>
      </c>
      <c r="H23">
        <v>148879.16</v>
      </c>
      <c r="I23">
        <v>366405.46500000003</v>
      </c>
      <c r="K23" s="164">
        <f t="shared" si="1"/>
        <v>0.42429405358350752</v>
      </c>
      <c r="O23" s="502"/>
      <c r="P23" s="502"/>
      <c r="Q23" s="503"/>
      <c r="R23" s="503"/>
      <c r="S23" s="503"/>
      <c r="T23" s="503"/>
      <c r="U23" s="503"/>
      <c r="V23" s="503"/>
      <c r="W23" s="503"/>
      <c r="X23" s="503"/>
      <c r="Y23" s="503"/>
    </row>
    <row r="24" spans="2:25" ht="14.25" x14ac:dyDescent="0.2">
      <c r="C24" t="s">
        <v>269</v>
      </c>
      <c r="D24" t="s">
        <v>267</v>
      </c>
      <c r="E24">
        <v>14110.621999999999</v>
      </c>
      <c r="F24">
        <v>49.860999999999997</v>
      </c>
      <c r="G24">
        <v>0.17199999999999999</v>
      </c>
      <c r="H24">
        <v>7007.5619999999999</v>
      </c>
      <c r="I24">
        <v>977983.12699999998</v>
      </c>
      <c r="K24" s="164">
        <f t="shared" si="1"/>
        <v>2.1644767088093129E-2</v>
      </c>
      <c r="O24" s="502"/>
      <c r="P24" s="502"/>
      <c r="Q24" s="503"/>
      <c r="R24" s="503"/>
      <c r="S24" s="503"/>
      <c r="T24" s="503"/>
      <c r="U24" s="503"/>
      <c r="V24" s="503"/>
      <c r="W24" s="503"/>
      <c r="X24" s="503"/>
      <c r="Y24" s="503"/>
    </row>
    <row r="25" spans="2:25" ht="14.25" x14ac:dyDescent="0.2">
      <c r="C25" t="s">
        <v>116</v>
      </c>
      <c r="D25" t="s">
        <v>267</v>
      </c>
      <c r="E25">
        <v>21775.544000000002</v>
      </c>
      <c r="F25">
        <v>13088.413</v>
      </c>
      <c r="G25">
        <v>2074.6370000000002</v>
      </c>
      <c r="H25">
        <v>73171.910999999993</v>
      </c>
      <c r="I25">
        <v>1667283.7790000001</v>
      </c>
      <c r="K25" s="164">
        <f t="shared" si="1"/>
        <v>6.6041849855962648E-2</v>
      </c>
      <c r="O25" s="502"/>
      <c r="P25" s="502"/>
      <c r="Q25" s="503"/>
      <c r="R25" s="503"/>
      <c r="S25" s="503"/>
      <c r="T25" s="503"/>
      <c r="U25" s="503"/>
      <c r="V25" s="503"/>
      <c r="W25" s="503"/>
      <c r="X25" s="503"/>
      <c r="Y25" s="503"/>
    </row>
    <row r="26" spans="2:25" ht="14.25" x14ac:dyDescent="0.2">
      <c r="B26" t="s">
        <v>71</v>
      </c>
      <c r="C26" t="s">
        <v>113</v>
      </c>
      <c r="D26" t="s">
        <v>267</v>
      </c>
      <c r="E26">
        <v>252034.954</v>
      </c>
      <c r="F26">
        <v>53956.81</v>
      </c>
      <c r="G26">
        <v>16514.716</v>
      </c>
      <c r="H26">
        <v>1121082.155</v>
      </c>
      <c r="I26">
        <v>11573311.295</v>
      </c>
      <c r="K26" s="164">
        <f t="shared" si="1"/>
        <v>0.12473427856586485</v>
      </c>
      <c r="O26" s="502"/>
      <c r="P26" s="502"/>
      <c r="Q26" s="503"/>
      <c r="R26" s="503"/>
      <c r="S26" s="503"/>
      <c r="T26" s="503"/>
      <c r="U26" s="503"/>
      <c r="V26" s="503"/>
      <c r="W26" s="503"/>
      <c r="X26" s="503"/>
      <c r="Y26" s="503"/>
    </row>
    <row r="27" spans="2:25" ht="14.25" x14ac:dyDescent="0.2">
      <c r="C27" t="s">
        <v>114</v>
      </c>
      <c r="D27" t="s">
        <v>267</v>
      </c>
      <c r="E27">
        <v>7738.28</v>
      </c>
      <c r="F27">
        <v>862.25900000000001</v>
      </c>
      <c r="G27">
        <v>92.3</v>
      </c>
      <c r="H27">
        <v>284511.88299999997</v>
      </c>
      <c r="I27">
        <v>1081343.851</v>
      </c>
      <c r="K27" s="164">
        <f t="shared" si="1"/>
        <v>0.27114846191509895</v>
      </c>
      <c r="O27" s="502"/>
      <c r="P27" s="502"/>
      <c r="Q27" s="503"/>
      <c r="R27" s="503"/>
      <c r="S27" s="503"/>
      <c r="T27" s="503"/>
      <c r="U27" s="503"/>
      <c r="V27" s="503"/>
      <c r="W27" s="503"/>
      <c r="X27" s="503"/>
      <c r="Y27" s="503"/>
    </row>
    <row r="28" spans="2:25" ht="14.25" x14ac:dyDescent="0.2">
      <c r="C28" t="s">
        <v>115</v>
      </c>
      <c r="D28" t="s">
        <v>267</v>
      </c>
      <c r="E28">
        <v>2367.4079999999999</v>
      </c>
      <c r="F28">
        <v>0</v>
      </c>
      <c r="G28">
        <v>80.869</v>
      </c>
      <c r="H28">
        <v>666.63400000000001</v>
      </c>
      <c r="I28">
        <v>1529311.1089999999</v>
      </c>
      <c r="K28" s="164">
        <f t="shared" si="1"/>
        <v>2.0368066259826012E-3</v>
      </c>
      <c r="O28" s="502"/>
      <c r="P28" s="502"/>
      <c r="Q28" s="503"/>
      <c r="R28" s="503"/>
      <c r="S28" s="503"/>
      <c r="T28" s="503"/>
      <c r="U28" s="503"/>
      <c r="V28" s="503"/>
      <c r="W28" s="503"/>
      <c r="X28" s="503"/>
      <c r="Y28" s="503"/>
    </row>
    <row r="29" spans="2:25" ht="14.25" x14ac:dyDescent="0.2">
      <c r="C29" t="s">
        <v>268</v>
      </c>
      <c r="D29" t="s">
        <v>267</v>
      </c>
      <c r="E29">
        <v>34143.462</v>
      </c>
      <c r="F29">
        <v>2344.538</v>
      </c>
      <c r="G29">
        <v>2935.5210000000002</v>
      </c>
      <c r="H29">
        <v>202751.158</v>
      </c>
      <c r="I29">
        <v>1664674.85</v>
      </c>
      <c r="K29" s="164">
        <f t="shared" si="1"/>
        <v>0.14547866750074345</v>
      </c>
      <c r="O29" s="502"/>
      <c r="P29" s="502"/>
      <c r="Q29" s="503"/>
      <c r="R29" s="503"/>
      <c r="S29" s="503"/>
      <c r="T29" s="503"/>
      <c r="U29" s="503"/>
      <c r="V29" s="503"/>
      <c r="W29" s="503"/>
      <c r="X29" s="503"/>
      <c r="Y29" s="503"/>
    </row>
    <row r="30" spans="2:25" ht="14.25" x14ac:dyDescent="0.2">
      <c r="C30" t="s">
        <v>118</v>
      </c>
      <c r="D30" t="s">
        <v>267</v>
      </c>
      <c r="E30">
        <v>8748.7800000000007</v>
      </c>
      <c r="F30">
        <v>0</v>
      </c>
      <c r="G30">
        <v>665.87199999999996</v>
      </c>
      <c r="H30">
        <v>158976.84599999999</v>
      </c>
      <c r="I30">
        <v>423745.31300000002</v>
      </c>
      <c r="K30" s="164">
        <f t="shared" si="1"/>
        <v>0.397388461497862</v>
      </c>
      <c r="O30" s="502"/>
      <c r="P30" s="502"/>
      <c r="Q30" s="503"/>
      <c r="R30" s="503"/>
      <c r="S30" s="503"/>
      <c r="T30" s="503"/>
      <c r="U30" s="503"/>
      <c r="V30" s="503"/>
      <c r="W30" s="503"/>
      <c r="X30" s="503"/>
      <c r="Y30" s="503"/>
    </row>
    <row r="31" spans="2:25" ht="14.25" x14ac:dyDescent="0.2">
      <c r="C31" t="s">
        <v>269</v>
      </c>
      <c r="D31" t="s">
        <v>267</v>
      </c>
      <c r="E31">
        <v>14850.222</v>
      </c>
      <c r="F31">
        <v>352.46899999999999</v>
      </c>
      <c r="G31">
        <v>0.60199999999999998</v>
      </c>
      <c r="H31">
        <v>6950.3459999999995</v>
      </c>
      <c r="I31">
        <v>1203237.075</v>
      </c>
      <c r="K31" s="164">
        <f t="shared" si="1"/>
        <v>1.8411699124214569E-2</v>
      </c>
      <c r="O31" s="502"/>
      <c r="P31" s="502"/>
      <c r="Q31" s="503"/>
      <c r="R31" s="503"/>
      <c r="S31" s="503"/>
      <c r="T31" s="503"/>
      <c r="U31" s="503"/>
      <c r="V31" s="503"/>
      <c r="W31" s="503"/>
      <c r="X31" s="503"/>
      <c r="Y31" s="503"/>
    </row>
    <row r="32" spans="2:25" ht="14.25" x14ac:dyDescent="0.2">
      <c r="C32" t="s">
        <v>116</v>
      </c>
      <c r="D32" t="s">
        <v>267</v>
      </c>
      <c r="E32">
        <v>23430.27</v>
      </c>
      <c r="F32">
        <v>8631.116</v>
      </c>
      <c r="G32">
        <v>2950.9389999999999</v>
      </c>
      <c r="H32">
        <v>75484.293999999994</v>
      </c>
      <c r="I32">
        <v>1631042.483</v>
      </c>
      <c r="K32" s="164">
        <f t="shared" si="1"/>
        <v>6.7746009163882695E-2</v>
      </c>
      <c r="O32" s="502"/>
      <c r="P32" s="502"/>
      <c r="Q32" s="503"/>
      <c r="R32" s="503"/>
      <c r="S32" s="503"/>
      <c r="T32" s="503"/>
      <c r="U32" s="503"/>
      <c r="V32" s="503"/>
      <c r="W32" s="503"/>
      <c r="X32" s="503"/>
      <c r="Y32" s="503"/>
    </row>
    <row r="33" spans="2:25" ht="14.25" x14ac:dyDescent="0.2">
      <c r="B33" t="s">
        <v>87</v>
      </c>
      <c r="C33" t="s">
        <v>113</v>
      </c>
      <c r="D33" t="s">
        <v>267</v>
      </c>
      <c r="E33">
        <v>261208.66</v>
      </c>
      <c r="F33">
        <v>55280.337</v>
      </c>
      <c r="G33">
        <v>19916.667000000001</v>
      </c>
      <c r="H33">
        <v>1147602.03</v>
      </c>
      <c r="I33">
        <v>11884965.115</v>
      </c>
      <c r="K33" s="164">
        <f t="shared" si="1"/>
        <v>0.12486428690708026</v>
      </c>
      <c r="O33" s="502"/>
      <c r="P33" s="502"/>
      <c r="Q33" s="503"/>
      <c r="R33" s="503"/>
      <c r="S33" s="503"/>
      <c r="T33" s="503"/>
      <c r="U33" s="503"/>
      <c r="V33" s="503"/>
      <c r="W33" s="503"/>
      <c r="X33" s="503"/>
      <c r="Y33" s="503"/>
    </row>
    <row r="34" spans="2:25" ht="14.25" x14ac:dyDescent="0.2">
      <c r="C34" t="s">
        <v>114</v>
      </c>
      <c r="D34" t="s">
        <v>267</v>
      </c>
      <c r="E34">
        <v>7839.9319999999998</v>
      </c>
      <c r="F34">
        <v>869.99599999999998</v>
      </c>
      <c r="G34">
        <v>95.748999999999995</v>
      </c>
      <c r="H34">
        <v>291321.81400000001</v>
      </c>
      <c r="I34">
        <v>1108400.8400000001</v>
      </c>
      <c r="K34" s="164">
        <f t="shared" si="1"/>
        <v>0.27077522875208215</v>
      </c>
      <c r="O34" s="502"/>
      <c r="P34" s="502"/>
      <c r="Q34" s="503"/>
      <c r="R34" s="503"/>
      <c r="S34" s="503"/>
      <c r="T34" s="503"/>
      <c r="U34" s="503"/>
      <c r="V34" s="503"/>
      <c r="W34" s="503"/>
      <c r="X34" s="503"/>
      <c r="Y34" s="503"/>
    </row>
    <row r="35" spans="2:25" ht="14.25" x14ac:dyDescent="0.2">
      <c r="C35" t="s">
        <v>115</v>
      </c>
      <c r="D35" t="s">
        <v>267</v>
      </c>
      <c r="E35">
        <v>2498.558</v>
      </c>
      <c r="F35">
        <v>0</v>
      </c>
      <c r="G35">
        <v>114.6</v>
      </c>
      <c r="H35">
        <v>667.279</v>
      </c>
      <c r="I35">
        <v>1559345.986</v>
      </c>
      <c r="K35" s="164">
        <f t="shared" si="1"/>
        <v>2.1037261964003927E-3</v>
      </c>
      <c r="O35" s="502"/>
      <c r="P35" s="502"/>
      <c r="Q35" s="503"/>
      <c r="R35" s="503"/>
      <c r="S35" s="503"/>
      <c r="T35" s="503"/>
      <c r="U35" s="503"/>
      <c r="V35" s="503"/>
      <c r="W35" s="503"/>
      <c r="X35" s="503"/>
      <c r="Y35" s="503"/>
    </row>
    <row r="36" spans="2:25" ht="14.25" x14ac:dyDescent="0.2">
      <c r="C36" t="s">
        <v>268</v>
      </c>
      <c r="D36" t="s">
        <v>267</v>
      </c>
      <c r="E36">
        <v>37477.595999999998</v>
      </c>
      <c r="F36">
        <v>2624.5790000000002</v>
      </c>
      <c r="G36">
        <v>3779.5140000000001</v>
      </c>
      <c r="H36">
        <v>203046.628</v>
      </c>
      <c r="I36">
        <v>1773210.4369999999</v>
      </c>
      <c r="K36" s="164">
        <f t="shared" si="1"/>
        <v>0.13925494224913587</v>
      </c>
      <c r="O36" s="502"/>
      <c r="P36" s="502"/>
      <c r="Q36" s="503"/>
      <c r="R36" s="503"/>
      <c r="S36" s="503"/>
      <c r="T36" s="503"/>
      <c r="U36" s="503"/>
      <c r="V36" s="503"/>
      <c r="W36" s="503"/>
      <c r="X36" s="503"/>
      <c r="Y36" s="503"/>
    </row>
    <row r="37" spans="2:25" ht="14.25" x14ac:dyDescent="0.2">
      <c r="C37" t="s">
        <v>118</v>
      </c>
      <c r="D37" t="s">
        <v>267</v>
      </c>
      <c r="E37">
        <v>9779.92</v>
      </c>
      <c r="F37">
        <v>0</v>
      </c>
      <c r="G37">
        <v>864.649</v>
      </c>
      <c r="H37">
        <v>161175.13200000001</v>
      </c>
      <c r="I37">
        <v>439626.2</v>
      </c>
      <c r="K37" s="164">
        <f t="shared" si="1"/>
        <v>0.39083134945096537</v>
      </c>
      <c r="O37" s="502"/>
      <c r="P37" s="502"/>
      <c r="Q37" s="503"/>
      <c r="R37" s="503"/>
      <c r="S37" s="503"/>
      <c r="T37" s="503"/>
      <c r="U37" s="503"/>
      <c r="V37" s="503"/>
      <c r="W37" s="503"/>
      <c r="X37" s="503"/>
      <c r="Y37" s="503"/>
    </row>
    <row r="38" spans="2:25" ht="14.25" x14ac:dyDescent="0.2">
      <c r="C38" t="s">
        <v>269</v>
      </c>
      <c r="D38" t="s">
        <v>267</v>
      </c>
      <c r="E38">
        <v>14908.358</v>
      </c>
      <c r="F38">
        <v>398.03199999999998</v>
      </c>
      <c r="G38">
        <v>0.43</v>
      </c>
      <c r="H38">
        <v>7380.1139999999996</v>
      </c>
      <c r="I38">
        <v>1226999.865</v>
      </c>
      <c r="K38" s="164">
        <f t="shared" si="1"/>
        <v>1.8489760795531954E-2</v>
      </c>
      <c r="O38" s="502"/>
      <c r="P38" s="502"/>
      <c r="Q38" s="503"/>
      <c r="R38" s="503"/>
      <c r="S38" s="503"/>
      <c r="T38" s="503"/>
      <c r="U38" s="503"/>
      <c r="V38" s="503"/>
      <c r="W38" s="503"/>
      <c r="X38" s="503"/>
      <c r="Y38" s="503"/>
    </row>
    <row r="39" spans="2:25" ht="14.25" x14ac:dyDescent="0.2">
      <c r="C39" t="s">
        <v>116</v>
      </c>
      <c r="D39" t="s">
        <v>267</v>
      </c>
      <c r="E39">
        <v>25100.734</v>
      </c>
      <c r="F39">
        <v>8638.6859999999997</v>
      </c>
      <c r="G39">
        <v>3759.25</v>
      </c>
      <c r="H39">
        <v>77203.714000000007</v>
      </c>
      <c r="I39">
        <v>1654354.1939999999</v>
      </c>
      <c r="K39" s="164">
        <f t="shared" si="1"/>
        <v>6.9333631465378937E-2</v>
      </c>
      <c r="O39" s="502"/>
      <c r="P39" s="502"/>
      <c r="Q39" s="503"/>
      <c r="R39" s="503"/>
      <c r="S39" s="503"/>
      <c r="T39" s="503"/>
      <c r="U39" s="503"/>
      <c r="V39" s="503"/>
      <c r="W39" s="503"/>
      <c r="X39" s="503"/>
      <c r="Y39" s="503"/>
    </row>
    <row r="40" spans="2:25" ht="14.25" x14ac:dyDescent="0.2">
      <c r="B40" t="s">
        <v>95</v>
      </c>
      <c r="C40" t="s">
        <v>113</v>
      </c>
      <c r="D40" t="s">
        <v>267</v>
      </c>
      <c r="E40">
        <v>264498.76199999999</v>
      </c>
      <c r="F40">
        <v>57834.756999999998</v>
      </c>
      <c r="G40">
        <v>24654.37</v>
      </c>
      <c r="H40">
        <v>1185778.9350000001</v>
      </c>
      <c r="I40">
        <v>12063498.848999999</v>
      </c>
      <c r="K40" s="164">
        <f t="shared" si="1"/>
        <v>0.12705823104770789</v>
      </c>
      <c r="O40" s="502"/>
      <c r="P40" s="502"/>
      <c r="Q40" s="503"/>
      <c r="R40" s="503"/>
      <c r="S40" s="503"/>
      <c r="T40" s="503"/>
      <c r="U40" s="503"/>
      <c r="V40" s="503"/>
      <c r="W40" s="503"/>
      <c r="X40" s="503"/>
      <c r="Y40" s="503"/>
    </row>
    <row r="41" spans="2:25" x14ac:dyDescent="0.2">
      <c r="C41" t="s">
        <v>114</v>
      </c>
      <c r="D41" t="s">
        <v>267</v>
      </c>
      <c r="E41">
        <v>8032.1419999999998</v>
      </c>
      <c r="F41">
        <v>876.87400000000002</v>
      </c>
      <c r="G41">
        <v>132.46100000000001</v>
      </c>
      <c r="H41">
        <v>304513.05499999999</v>
      </c>
      <c r="I41">
        <v>1138883.202</v>
      </c>
      <c r="K41" s="164">
        <f t="shared" si="1"/>
        <v>0.27531754920027346</v>
      </c>
    </row>
    <row r="42" spans="2:25" x14ac:dyDescent="0.2">
      <c r="C42" t="s">
        <v>115</v>
      </c>
      <c r="D42" t="s">
        <v>267</v>
      </c>
      <c r="E42">
        <v>2394.8420000000001</v>
      </c>
      <c r="F42">
        <v>0</v>
      </c>
      <c r="G42">
        <v>122.524</v>
      </c>
      <c r="H42">
        <v>577.46799999999996</v>
      </c>
      <c r="I42">
        <v>1561195.6129999999</v>
      </c>
      <c r="K42" s="164">
        <f t="shared" si="1"/>
        <v>1.9823486398690003E-3</v>
      </c>
    </row>
    <row r="43" spans="2:25" x14ac:dyDescent="0.2">
      <c r="C43" t="s">
        <v>268</v>
      </c>
      <c r="D43" t="s">
        <v>267</v>
      </c>
      <c r="E43">
        <v>41732.703999999998</v>
      </c>
      <c r="F43">
        <v>2886.5909999999999</v>
      </c>
      <c r="G43">
        <v>4731.2820000000002</v>
      </c>
      <c r="H43">
        <v>203811.943</v>
      </c>
      <c r="I43">
        <v>1873560.7039999999</v>
      </c>
      <c r="K43" s="164">
        <f t="shared" si="1"/>
        <v>0.1351237349606581</v>
      </c>
    </row>
    <row r="44" spans="2:25" x14ac:dyDescent="0.2">
      <c r="C44" t="s">
        <v>118</v>
      </c>
      <c r="D44" t="s">
        <v>267</v>
      </c>
      <c r="E44">
        <v>10370.654</v>
      </c>
      <c r="F44">
        <v>0</v>
      </c>
      <c r="G44">
        <v>1181.8889999999999</v>
      </c>
      <c r="H44">
        <v>163429.163</v>
      </c>
      <c r="I44">
        <v>454975.95500000002</v>
      </c>
      <c r="K44" s="164">
        <f t="shared" si="1"/>
        <v>0.38459550241506718</v>
      </c>
    </row>
    <row r="45" spans="2:25" x14ac:dyDescent="0.2">
      <c r="C45" t="s">
        <v>269</v>
      </c>
      <c r="D45" t="s">
        <v>267</v>
      </c>
      <c r="E45">
        <v>15226.128000000001</v>
      </c>
      <c r="F45">
        <v>416.94499999999999</v>
      </c>
      <c r="G45">
        <v>0.60199999999999998</v>
      </c>
      <c r="H45">
        <v>6580.8029999999999</v>
      </c>
      <c r="I45">
        <v>1239129.081</v>
      </c>
      <c r="K45" s="164">
        <f t="shared" si="1"/>
        <v>1.7935563244197643E-2</v>
      </c>
    </row>
    <row r="46" spans="2:25" x14ac:dyDescent="0.2">
      <c r="C46" t="s">
        <v>116</v>
      </c>
      <c r="D46" t="s">
        <v>267</v>
      </c>
      <c r="E46">
        <v>21467.234</v>
      </c>
      <c r="F46">
        <v>8786.1679999999997</v>
      </c>
      <c r="G46">
        <v>4535.0389999999998</v>
      </c>
      <c r="H46">
        <v>80407.351999999999</v>
      </c>
      <c r="I46">
        <v>1668955.4979999999</v>
      </c>
      <c r="K46" s="164">
        <f t="shared" si="1"/>
        <v>6.902268702673342E-2</v>
      </c>
    </row>
    <row r="47" spans="2:25" x14ac:dyDescent="0.2">
      <c r="B47" t="s">
        <v>96</v>
      </c>
      <c r="C47" t="s">
        <v>113</v>
      </c>
      <c r="D47" t="s">
        <v>267</v>
      </c>
      <c r="E47">
        <v>275131.63</v>
      </c>
      <c r="F47">
        <v>60501.726000000002</v>
      </c>
      <c r="G47">
        <v>31208.312999999998</v>
      </c>
      <c r="H47">
        <v>1212793.7779999999</v>
      </c>
      <c r="I47">
        <v>12334145.142000001</v>
      </c>
      <c r="K47" s="164">
        <f t="shared" si="1"/>
        <v>0.1280701198837895</v>
      </c>
    </row>
    <row r="48" spans="2:25" x14ac:dyDescent="0.2">
      <c r="C48" t="s">
        <v>114</v>
      </c>
      <c r="D48" t="s">
        <v>267</v>
      </c>
      <c r="E48">
        <v>8045.4719999999998</v>
      </c>
      <c r="F48">
        <v>1025.5989999999999</v>
      </c>
      <c r="G48">
        <v>173.047</v>
      </c>
      <c r="H48">
        <v>312403.64899999998</v>
      </c>
      <c r="I48">
        <v>1159438.9850000001</v>
      </c>
      <c r="K48" s="164">
        <f t="shared" si="1"/>
        <v>0.27741672581416604</v>
      </c>
    </row>
    <row r="49" spans="2:11" x14ac:dyDescent="0.2">
      <c r="C49" t="s">
        <v>115</v>
      </c>
      <c r="D49" t="s">
        <v>267</v>
      </c>
      <c r="E49">
        <v>1014.112</v>
      </c>
      <c r="F49">
        <v>0</v>
      </c>
      <c r="G49">
        <v>138.63900000000001</v>
      </c>
      <c r="H49">
        <v>578.875</v>
      </c>
      <c r="I49">
        <v>1632855.9790000001</v>
      </c>
      <c r="K49" s="164">
        <f t="shared" si="1"/>
        <v>1.0604891198429448E-3</v>
      </c>
    </row>
    <row r="50" spans="2:11" x14ac:dyDescent="0.2">
      <c r="C50" t="s">
        <v>268</v>
      </c>
      <c r="D50" t="s">
        <v>267</v>
      </c>
      <c r="E50">
        <v>50326.082000000002</v>
      </c>
      <c r="F50">
        <v>3181.2460000000001</v>
      </c>
      <c r="G50">
        <v>6692.82</v>
      </c>
      <c r="H50">
        <v>202435.212</v>
      </c>
      <c r="I50">
        <v>1950629.443</v>
      </c>
      <c r="K50" s="164">
        <f t="shared" ref="K50:K66" si="2">(E50+F50+G50+H50)/I50</f>
        <v>0.13464133894958336</v>
      </c>
    </row>
    <row r="51" spans="2:11" x14ac:dyDescent="0.2">
      <c r="C51" t="s">
        <v>118</v>
      </c>
      <c r="D51" t="s">
        <v>267</v>
      </c>
      <c r="E51">
        <v>9481.07</v>
      </c>
      <c r="F51">
        <v>0</v>
      </c>
      <c r="G51">
        <v>1346.8789999999999</v>
      </c>
      <c r="H51">
        <v>165646.796</v>
      </c>
      <c r="I51">
        <v>470915.40700000001</v>
      </c>
      <c r="K51" s="164">
        <f t="shared" si="2"/>
        <v>0.37474829316850106</v>
      </c>
    </row>
    <row r="52" spans="2:11" x14ac:dyDescent="0.2">
      <c r="C52" t="s">
        <v>269</v>
      </c>
      <c r="D52" t="s">
        <v>267</v>
      </c>
      <c r="E52">
        <v>14169.618</v>
      </c>
      <c r="F52">
        <v>399.75099999999998</v>
      </c>
      <c r="G52">
        <v>0.43</v>
      </c>
      <c r="H52">
        <v>6168.2520000000004</v>
      </c>
      <c r="I52">
        <v>1253922.4650000001</v>
      </c>
      <c r="K52" s="164">
        <f t="shared" si="2"/>
        <v>1.6538543314159378E-2</v>
      </c>
    </row>
    <row r="53" spans="2:11" x14ac:dyDescent="0.2">
      <c r="C53" t="s">
        <v>116</v>
      </c>
      <c r="D53" t="s">
        <v>267</v>
      </c>
      <c r="E53">
        <v>22077.403999999999</v>
      </c>
      <c r="F53">
        <v>8102.4120000000003</v>
      </c>
      <c r="G53">
        <v>6458.768</v>
      </c>
      <c r="H53">
        <v>84951.222999999998</v>
      </c>
      <c r="I53">
        <v>1701797.193</v>
      </c>
      <c r="K53" s="164">
        <f t="shared" si="2"/>
        <v>7.1447883155604672E-2</v>
      </c>
    </row>
    <row r="54" spans="2:11" x14ac:dyDescent="0.2">
      <c r="B54" t="s">
        <v>197</v>
      </c>
      <c r="C54" t="s">
        <v>113</v>
      </c>
      <c r="D54" t="s">
        <v>267</v>
      </c>
      <c r="E54">
        <v>279776.66200000001</v>
      </c>
      <c r="F54">
        <v>63412.932000000001</v>
      </c>
      <c r="G54">
        <v>38829.264999999999</v>
      </c>
      <c r="H54">
        <v>1229493.5</v>
      </c>
      <c r="I54">
        <v>12232118.324999999</v>
      </c>
      <c r="K54" s="164">
        <f t="shared" si="2"/>
        <v>0.13174434028375867</v>
      </c>
    </row>
    <row r="55" spans="2:11" x14ac:dyDescent="0.2">
      <c r="C55" t="s">
        <v>114</v>
      </c>
      <c r="D55" t="s">
        <v>267</v>
      </c>
      <c r="E55">
        <v>8375.7980000000007</v>
      </c>
      <c r="F55">
        <v>1171.7439999999999</v>
      </c>
      <c r="G55">
        <v>214.31299999999999</v>
      </c>
      <c r="H55">
        <v>319975.92700000003</v>
      </c>
      <c r="I55">
        <v>1135239.9439999999</v>
      </c>
      <c r="K55" s="164">
        <f t="shared" si="2"/>
        <v>0.29045646582710449</v>
      </c>
    </row>
    <row r="56" spans="2:11" x14ac:dyDescent="0.2">
      <c r="C56" t="s">
        <v>115</v>
      </c>
      <c r="D56" t="s">
        <v>267</v>
      </c>
      <c r="E56">
        <v>1118.6020000000001</v>
      </c>
      <c r="F56">
        <v>0</v>
      </c>
      <c r="G56">
        <v>152.858</v>
      </c>
      <c r="H56">
        <v>568.39</v>
      </c>
      <c r="I56">
        <v>1560306.3459999999</v>
      </c>
      <c r="K56" s="164">
        <f t="shared" si="2"/>
        <v>1.1791594674447348E-3</v>
      </c>
    </row>
    <row r="57" spans="2:11" x14ac:dyDescent="0.2">
      <c r="C57" t="s">
        <v>268</v>
      </c>
      <c r="D57" t="s">
        <v>267</v>
      </c>
      <c r="E57">
        <v>52945.04</v>
      </c>
      <c r="F57">
        <v>3459.567</v>
      </c>
      <c r="G57">
        <v>9526.3140000000003</v>
      </c>
      <c r="H57">
        <v>203547.89799999999</v>
      </c>
      <c r="I57">
        <v>2044883.72</v>
      </c>
      <c r="K57" s="164">
        <f t="shared" si="2"/>
        <v>0.13178197682555759</v>
      </c>
    </row>
    <row r="58" spans="2:11" x14ac:dyDescent="0.2">
      <c r="C58" t="s">
        <v>118</v>
      </c>
      <c r="D58" t="s">
        <v>267</v>
      </c>
      <c r="E58">
        <v>8962.1460000000006</v>
      </c>
      <c r="F58">
        <v>0</v>
      </c>
      <c r="G58">
        <v>1756.2329999999999</v>
      </c>
      <c r="H58">
        <v>167896.10399999999</v>
      </c>
      <c r="I58">
        <v>505405.228</v>
      </c>
      <c r="K58" s="164">
        <f t="shared" si="2"/>
        <v>0.3534084593996325</v>
      </c>
    </row>
    <row r="59" spans="2:11" x14ac:dyDescent="0.2">
      <c r="C59" t="s">
        <v>269</v>
      </c>
      <c r="D59" t="s">
        <v>267</v>
      </c>
      <c r="E59">
        <v>14979.737999999999</v>
      </c>
      <c r="F59">
        <v>398.22300000000001</v>
      </c>
      <c r="G59">
        <v>0.34399999999999997</v>
      </c>
      <c r="H59">
        <v>6410.0370000000003</v>
      </c>
      <c r="I59">
        <v>1186378.155</v>
      </c>
      <c r="K59" s="164">
        <f t="shared" si="2"/>
        <v>1.8365427505701162E-2</v>
      </c>
    </row>
    <row r="60" spans="2:11" x14ac:dyDescent="0.2">
      <c r="C60" t="s">
        <v>116</v>
      </c>
      <c r="D60" t="s">
        <v>267</v>
      </c>
      <c r="E60">
        <v>23700.74</v>
      </c>
      <c r="F60">
        <v>8157.8140000000003</v>
      </c>
      <c r="G60">
        <v>8084.7449999999999</v>
      </c>
      <c r="H60">
        <v>84325.854999999996</v>
      </c>
      <c r="I60">
        <v>1685852.514</v>
      </c>
      <c r="K60" s="164">
        <f>(E60+F60+G60+H60)/I60</f>
        <v>7.3712945212003292E-2</v>
      </c>
    </row>
    <row r="61" spans="2:11" x14ac:dyDescent="0.2">
      <c r="B61" s="467">
        <v>2010</v>
      </c>
      <c r="C61" t="s">
        <v>113</v>
      </c>
      <c r="D61" t="s">
        <v>267</v>
      </c>
      <c r="E61">
        <v>295623.538</v>
      </c>
      <c r="F61">
        <v>64613.07</v>
      </c>
      <c r="G61">
        <v>47411.671000000002</v>
      </c>
      <c r="H61">
        <v>1277082.0519999999</v>
      </c>
      <c r="I61">
        <v>12789253.562000001</v>
      </c>
      <c r="K61" s="164">
        <f t="shared" si="2"/>
        <v>0.13173015319719247</v>
      </c>
    </row>
    <row r="62" spans="2:11" x14ac:dyDescent="0.2">
      <c r="C62" t="s">
        <v>114</v>
      </c>
      <c r="D62" t="s">
        <v>267</v>
      </c>
      <c r="E62">
        <v>9066.8080000000009</v>
      </c>
      <c r="F62">
        <v>1264.5889999999999</v>
      </c>
      <c r="G62">
        <v>278.25700000000001</v>
      </c>
      <c r="H62">
        <v>328370.65500000003</v>
      </c>
      <c r="I62">
        <v>1167891.254</v>
      </c>
      <c r="K62" s="164">
        <f t="shared" si="2"/>
        <v>0.29024989085156727</v>
      </c>
    </row>
    <row r="63" spans="2:11" x14ac:dyDescent="0.2">
      <c r="C63" t="s">
        <v>115</v>
      </c>
      <c r="D63" t="s">
        <v>267</v>
      </c>
      <c r="E63">
        <v>1529.424</v>
      </c>
      <c r="F63">
        <v>0</v>
      </c>
      <c r="G63">
        <v>153.32900000000001</v>
      </c>
      <c r="H63">
        <v>570.51700000000005</v>
      </c>
      <c r="I63">
        <v>1635318.6980000001</v>
      </c>
      <c r="K63" s="164">
        <f t="shared" si="2"/>
        <v>1.3778782097677697E-3</v>
      </c>
    </row>
    <row r="64" spans="2:11" x14ac:dyDescent="0.2">
      <c r="C64" t="s">
        <v>268</v>
      </c>
      <c r="D64" t="s">
        <v>267</v>
      </c>
      <c r="E64">
        <v>62106.792000000001</v>
      </c>
      <c r="F64">
        <v>3737.913</v>
      </c>
      <c r="G64">
        <v>12315.83</v>
      </c>
      <c r="H64">
        <v>205867.88800000001</v>
      </c>
      <c r="I64">
        <v>2209015.0040000002</v>
      </c>
      <c r="K64" s="164">
        <f t="shared" si="2"/>
        <v>0.12857695510700115</v>
      </c>
    </row>
    <row r="65" spans="1:11" x14ac:dyDescent="0.2">
      <c r="C65" t="s">
        <v>118</v>
      </c>
      <c r="D65" t="s">
        <v>267</v>
      </c>
      <c r="E65">
        <v>9840.4639999999999</v>
      </c>
      <c r="F65">
        <v>0</v>
      </c>
      <c r="G65">
        <v>2006.3530000000001</v>
      </c>
      <c r="H65">
        <v>170177.44500000001</v>
      </c>
      <c r="I65">
        <v>518670.54200000002</v>
      </c>
      <c r="K65" s="164">
        <f t="shared" si="2"/>
        <v>0.35094389841017809</v>
      </c>
    </row>
    <row r="66" spans="1:11" x14ac:dyDescent="0.2">
      <c r="C66" t="s">
        <v>269</v>
      </c>
      <c r="D66" t="s">
        <v>267</v>
      </c>
      <c r="E66">
        <v>14317.538</v>
      </c>
      <c r="F66">
        <v>429.625</v>
      </c>
      <c r="G66">
        <v>0.34399999999999997</v>
      </c>
      <c r="H66">
        <v>6955.4319999999998</v>
      </c>
      <c r="I66">
        <v>1293048.656</v>
      </c>
      <c r="K66" s="164">
        <f t="shared" si="2"/>
        <v>1.6784317356732165E-2</v>
      </c>
    </row>
    <row r="67" spans="1:11" x14ac:dyDescent="0.2">
      <c r="C67" t="s">
        <v>116</v>
      </c>
      <c r="D67" t="s">
        <v>267</v>
      </c>
      <c r="E67">
        <v>22554.876</v>
      </c>
      <c r="F67">
        <v>8407.5990000000002</v>
      </c>
      <c r="G67">
        <v>10027.484</v>
      </c>
      <c r="H67">
        <v>91517.432000000001</v>
      </c>
      <c r="I67">
        <v>1724510.7660000001</v>
      </c>
      <c r="K67" s="164">
        <f>(E67+F67+G67+H67)/I67</f>
        <v>7.6837671073141905E-2</v>
      </c>
    </row>
    <row r="73" spans="1:11" x14ac:dyDescent="0.2">
      <c r="A73" s="168" t="s">
        <v>270</v>
      </c>
    </row>
    <row r="74" spans="1:11" ht="13.5" thickBot="1" x14ac:dyDescent="0.25"/>
    <row r="75" spans="1:11" ht="14.25" thickBot="1" x14ac:dyDescent="0.25">
      <c r="A75" s="305"/>
      <c r="B75" s="306">
        <v>1990</v>
      </c>
      <c r="C75" s="306">
        <v>1995</v>
      </c>
      <c r="D75" s="306">
        <v>2000</v>
      </c>
      <c r="E75" s="306">
        <v>2005</v>
      </c>
      <c r="F75" s="306">
        <v>2006</v>
      </c>
      <c r="G75" s="306">
        <v>2007</v>
      </c>
      <c r="H75" s="306">
        <v>2008</v>
      </c>
      <c r="I75" s="307">
        <v>2009</v>
      </c>
      <c r="J75" s="469">
        <v>2010</v>
      </c>
    </row>
    <row r="76" spans="1:11" ht="13.5" x14ac:dyDescent="0.25">
      <c r="A76" s="308" t="s">
        <v>113</v>
      </c>
      <c r="B76" s="309">
        <f>K5</f>
        <v>0.12733123887083692</v>
      </c>
      <c r="C76" s="309">
        <f>K12</f>
        <v>0.13146644433332771</v>
      </c>
      <c r="D76" s="309">
        <f>K19</f>
        <v>0.13032784381148482</v>
      </c>
      <c r="E76" s="309">
        <f>K26</f>
        <v>0.12473427856586485</v>
      </c>
      <c r="F76" s="309">
        <f>K33</f>
        <v>0.12486428690708026</v>
      </c>
      <c r="G76" s="309">
        <f>K40</f>
        <v>0.12705823104770789</v>
      </c>
      <c r="H76" s="310">
        <f>K47</f>
        <v>0.1280701198837895</v>
      </c>
      <c r="I76" s="311">
        <f>K54</f>
        <v>0.13174434028375867</v>
      </c>
      <c r="J76" s="470">
        <f>K61</f>
        <v>0.13173015319719247</v>
      </c>
    </row>
    <row r="77" spans="1:11" ht="13.5" x14ac:dyDescent="0.25">
      <c r="A77" s="308" t="s">
        <v>114</v>
      </c>
      <c r="B77" s="309">
        <f>K6</f>
        <v>0.28692126831804943</v>
      </c>
      <c r="C77" s="309">
        <f>K13</f>
        <v>0.29024854896498326</v>
      </c>
      <c r="D77" s="309">
        <f>K20</f>
        <v>0.28978215121545509</v>
      </c>
      <c r="E77" s="309">
        <f>K27</f>
        <v>0.27114846191509895</v>
      </c>
      <c r="F77" s="309">
        <f>K34</f>
        <v>0.27077522875208215</v>
      </c>
      <c r="G77" s="309">
        <f>K41</f>
        <v>0.27531754920027346</v>
      </c>
      <c r="H77" s="310">
        <f>K48</f>
        <v>0.27741672581416604</v>
      </c>
      <c r="I77" s="311">
        <f>K55</f>
        <v>0.29045646582710449</v>
      </c>
      <c r="J77" s="470">
        <f>K62</f>
        <v>0.29024989085156727</v>
      </c>
    </row>
    <row r="78" spans="1:11" ht="13.5" x14ac:dyDescent="0.25">
      <c r="A78" s="308" t="s">
        <v>115</v>
      </c>
      <c r="B78" s="309">
        <f>K7</f>
        <v>1.6038072730082055E-3</v>
      </c>
      <c r="C78" s="309">
        <f>K14</f>
        <v>1.3241857918089468E-3</v>
      </c>
      <c r="D78" s="309">
        <f>K21</f>
        <v>8.6606210280084403E-4</v>
      </c>
      <c r="E78" s="309">
        <f>K28</f>
        <v>2.0368066259826012E-3</v>
      </c>
      <c r="F78" s="309">
        <f>K35</f>
        <v>2.1037261964003927E-3</v>
      </c>
      <c r="G78" s="309">
        <f>K42</f>
        <v>1.9823486398690003E-3</v>
      </c>
      <c r="H78" s="310">
        <f>K49</f>
        <v>1.0604891198429448E-3</v>
      </c>
      <c r="I78" s="311">
        <f>K56</f>
        <v>1.1791594674447348E-3</v>
      </c>
      <c r="J78" s="470">
        <f>K63</f>
        <v>1.3778782097677697E-3</v>
      </c>
    </row>
    <row r="79" spans="1:11" ht="13.5" x14ac:dyDescent="0.25">
      <c r="A79" s="468" t="s">
        <v>116</v>
      </c>
      <c r="B79" s="309">
        <f>K11</f>
        <v>6.0616010406550264E-2</v>
      </c>
      <c r="C79" s="309">
        <f>K18</f>
        <v>6.6953512114278829E-2</v>
      </c>
      <c r="D79" s="309">
        <f>K25</f>
        <v>6.6041849855962648E-2</v>
      </c>
      <c r="E79" s="309">
        <f>K32</f>
        <v>6.7746009163882695E-2</v>
      </c>
      <c r="F79" s="309">
        <f>K39</f>
        <v>6.9333631465378937E-2</v>
      </c>
      <c r="G79" s="309">
        <f>K46</f>
        <v>6.902268702673342E-2</v>
      </c>
      <c r="H79" s="310">
        <f>K53</f>
        <v>7.1447883155604672E-2</v>
      </c>
      <c r="I79" s="311">
        <f>K60</f>
        <v>7.3712945212003292E-2</v>
      </c>
      <c r="J79" s="470">
        <f>K67</f>
        <v>7.6837671073141905E-2</v>
      </c>
    </row>
    <row r="80" spans="1:11" ht="13.5" x14ac:dyDescent="0.25">
      <c r="A80" s="308" t="s">
        <v>117</v>
      </c>
      <c r="B80" s="309">
        <f>K8</f>
        <v>0.23848818644414177</v>
      </c>
      <c r="C80" s="309">
        <f>K15</f>
        <v>0.20868470583094847</v>
      </c>
      <c r="D80" s="309">
        <f>K22</f>
        <v>0.1957526519115548</v>
      </c>
      <c r="E80" s="309">
        <f>K29</f>
        <v>0.14547866750074345</v>
      </c>
      <c r="F80" s="309">
        <f>K36</f>
        <v>0.13925494224913587</v>
      </c>
      <c r="G80" s="309">
        <f>K43</f>
        <v>0.1351237349606581</v>
      </c>
      <c r="H80" s="310">
        <f>K50</f>
        <v>0.13464133894958336</v>
      </c>
      <c r="I80" s="311">
        <f>K57</f>
        <v>0.13178197682555759</v>
      </c>
      <c r="J80" s="470">
        <f>K64</f>
        <v>0.12857695510700115</v>
      </c>
    </row>
    <row r="81" spans="1:10" ht="13.5" x14ac:dyDescent="0.25">
      <c r="A81" s="308" t="s">
        <v>118</v>
      </c>
      <c r="B81" s="309">
        <f>K9</f>
        <v>0.47849209184248775</v>
      </c>
      <c r="C81" s="309">
        <f>K16</f>
        <v>0.43575029026302142</v>
      </c>
      <c r="D81" s="309">
        <f>K23</f>
        <v>0.42429405358350752</v>
      </c>
      <c r="E81" s="309">
        <f>K30</f>
        <v>0.397388461497862</v>
      </c>
      <c r="F81" s="309">
        <f>K37</f>
        <v>0.39083134945096537</v>
      </c>
      <c r="G81" s="309">
        <f>K44</f>
        <v>0.38459550241506718</v>
      </c>
      <c r="H81" s="310">
        <f>K51</f>
        <v>0.37474829316850106</v>
      </c>
      <c r="I81" s="311">
        <f>K58</f>
        <v>0.3534084593996325</v>
      </c>
      <c r="J81" s="470">
        <f>K65</f>
        <v>0.35094389841017809</v>
      </c>
    </row>
    <row r="82" spans="1:10" ht="14.25" thickBot="1" x14ac:dyDescent="0.3">
      <c r="A82" s="312" t="s">
        <v>119</v>
      </c>
      <c r="B82" s="313">
        <f>K10</f>
        <v>2.0472319302286761E-2</v>
      </c>
      <c r="C82" s="313">
        <f>K17</f>
        <v>2.4407424505485234E-2</v>
      </c>
      <c r="D82" s="313">
        <f>K24</f>
        <v>2.1644767088093129E-2</v>
      </c>
      <c r="E82" s="313">
        <f>K31</f>
        <v>1.8411699124214569E-2</v>
      </c>
      <c r="F82" s="313">
        <f>K38</f>
        <v>1.8489760795531954E-2</v>
      </c>
      <c r="G82" s="313">
        <f>K45</f>
        <v>1.7935563244197643E-2</v>
      </c>
      <c r="H82" s="314">
        <f>K52</f>
        <v>1.6538543314159378E-2</v>
      </c>
      <c r="I82" s="315">
        <f>K59</f>
        <v>1.8365427505701162E-2</v>
      </c>
      <c r="J82" s="471">
        <f>K66</f>
        <v>1.6784317356732165E-2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zoomScale="90" zoomScaleNormal="90" workbookViewId="0">
      <selection activeCell="AB53" sqref="AB53"/>
    </sheetView>
  </sheetViews>
  <sheetFormatPr defaultColWidth="11.42578125" defaultRowHeight="12.75" x14ac:dyDescent="0.2"/>
  <cols>
    <col min="1" max="1" width="26.28515625" customWidth="1"/>
    <col min="2" max="23" width="9.140625" customWidth="1"/>
    <col min="24" max="26" width="11.28515625" customWidth="1"/>
    <col min="27" max="28" width="9.140625" customWidth="1"/>
  </cols>
  <sheetData>
    <row r="1" spans="1:8" ht="15.75" x14ac:dyDescent="0.2">
      <c r="A1" s="106" t="s">
        <v>278</v>
      </c>
      <c r="B1" s="93"/>
      <c r="C1" s="93"/>
      <c r="D1" s="93"/>
      <c r="E1" s="93"/>
      <c r="F1" s="94"/>
      <c r="G1" s="94"/>
      <c r="H1" s="94"/>
    </row>
    <row r="28" spans="1:36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36" ht="13.5" thickBot="1" x14ac:dyDescent="0.25">
      <c r="A29" s="221" t="s">
        <v>109</v>
      </c>
      <c r="B29" s="24"/>
      <c r="C29" s="24"/>
      <c r="D29" s="24"/>
      <c r="E29" s="24"/>
      <c r="F29" s="24"/>
      <c r="G29" s="24"/>
      <c r="H29" s="222"/>
      <c r="I29" s="222"/>
      <c r="J29" s="222"/>
      <c r="K29" s="222"/>
      <c r="L29" s="222"/>
      <c r="M29" s="222"/>
      <c r="N29" s="222"/>
      <c r="O29" s="223"/>
      <c r="P29" s="223"/>
      <c r="Q29" s="223"/>
      <c r="R29" s="223"/>
      <c r="S29" s="223"/>
      <c r="T29" s="223"/>
      <c r="U29" s="24"/>
      <c r="V29" s="24"/>
      <c r="W29" s="224" t="s">
        <v>192</v>
      </c>
      <c r="X29" s="24"/>
      <c r="Y29" s="24"/>
      <c r="Z29" s="24"/>
    </row>
    <row r="30" spans="1:36" s="95" customFormat="1" ht="13.5" thickBot="1" x14ac:dyDescent="0.25">
      <c r="A30" s="148"/>
      <c r="B30" s="225">
        <v>1990</v>
      </c>
      <c r="C30" s="225">
        <v>1991</v>
      </c>
      <c r="D30" s="225">
        <v>1992</v>
      </c>
      <c r="E30" s="225">
        <v>1993</v>
      </c>
      <c r="F30" s="225">
        <v>1994</v>
      </c>
      <c r="G30" s="225">
        <v>1995</v>
      </c>
      <c r="H30" s="225">
        <v>1996</v>
      </c>
      <c r="I30" s="225">
        <v>1997</v>
      </c>
      <c r="J30" s="225">
        <v>1998</v>
      </c>
      <c r="K30" s="225">
        <v>1999</v>
      </c>
      <c r="L30" s="225">
        <v>2000</v>
      </c>
      <c r="M30" s="225">
        <v>2001</v>
      </c>
      <c r="N30" s="225">
        <v>2002</v>
      </c>
      <c r="O30" s="225">
        <v>2003</v>
      </c>
      <c r="P30" s="225">
        <v>2004</v>
      </c>
      <c r="Q30" s="225">
        <v>2005</v>
      </c>
      <c r="R30" s="225">
        <v>2006</v>
      </c>
      <c r="S30" s="225">
        <v>2007</v>
      </c>
      <c r="T30" s="225">
        <v>2008</v>
      </c>
      <c r="U30" s="225">
        <v>2009</v>
      </c>
      <c r="V30" s="225">
        <v>2010</v>
      </c>
      <c r="W30" s="226">
        <v>2010</v>
      </c>
      <c r="X30" s="445" t="s">
        <v>272</v>
      </c>
      <c r="Y30" s="446" t="s">
        <v>89</v>
      </c>
      <c r="Z30" s="447" t="s">
        <v>275</v>
      </c>
      <c r="AB30" s="95" t="s">
        <v>273</v>
      </c>
      <c r="AF30"/>
      <c r="AJ30" s="96"/>
    </row>
    <row r="31" spans="1:36" s="95" customFormat="1" x14ac:dyDescent="0.2">
      <c r="A31" s="227" t="s">
        <v>47</v>
      </c>
      <c r="B31" s="228">
        <f>'Eurostat data'!B65</f>
        <v>138</v>
      </c>
      <c r="C31" s="228">
        <f>'Eurostat data'!C65</f>
        <v>156</v>
      </c>
      <c r="D31" s="228">
        <f>'Eurostat data'!D65</f>
        <v>174</v>
      </c>
      <c r="E31" s="228">
        <f>'Eurostat data'!E65</f>
        <v>189</v>
      </c>
      <c r="F31" s="228">
        <f>'Eurostat data'!F65</f>
        <v>231</v>
      </c>
      <c r="G31" s="228">
        <f>'Eurostat data'!G65</f>
        <v>282</v>
      </c>
      <c r="H31" s="228">
        <f>'Eurostat data'!H65</f>
        <v>305</v>
      </c>
      <c r="I31" s="228">
        <f>'Eurostat data'!I65</f>
        <v>329</v>
      </c>
      <c r="J31" s="228">
        <f>'Eurostat data'!J65</f>
        <v>362</v>
      </c>
      <c r="K31" s="228">
        <f>'Eurostat data'!K65</f>
        <v>391</v>
      </c>
      <c r="L31" s="228">
        <f>'Eurostat data'!L65</f>
        <v>430</v>
      </c>
      <c r="M31" s="228">
        <f>'Eurostat data'!M65</f>
        <v>482</v>
      </c>
      <c r="N31" s="228">
        <f>'Eurostat data'!N65</f>
        <v>533</v>
      </c>
      <c r="O31" s="228">
        <f>'Eurostat data'!O65</f>
        <v>594</v>
      </c>
      <c r="P31" s="228">
        <f>'Eurostat data'!P65</f>
        <v>683</v>
      </c>
      <c r="Q31" s="228">
        <f>'Eurostat data'!Q65</f>
        <v>806</v>
      </c>
      <c r="R31" s="228">
        <f>'Eurostat data'!R65</f>
        <v>988</v>
      </c>
      <c r="S31" s="228">
        <f>'Eurostat data'!S65</f>
        <v>1264</v>
      </c>
      <c r="T31" s="228">
        <f>'Eurostat data'!T65</f>
        <v>1730</v>
      </c>
      <c r="U31" s="228">
        <f>'Eurostat data'!U65</f>
        <v>2498</v>
      </c>
      <c r="V31" s="228">
        <f>'Eurostat data'!V65</f>
        <v>3686</v>
      </c>
      <c r="W31" s="229">
        <f>V31/$V$37</f>
        <v>2.1418278170323539E-2</v>
      </c>
      <c r="X31" s="444">
        <f>V31/B31-1</f>
        <v>25.710144927536231</v>
      </c>
      <c r="Y31" s="97">
        <f>(V31/B31)^(1/20)-1</f>
        <v>0.17851146598819212</v>
      </c>
      <c r="Z31" s="99">
        <f>V31/U31-1</f>
        <v>0.47558046437149715</v>
      </c>
      <c r="AB31" s="97">
        <f t="shared" ref="AB31:AB35" si="0">(V31/Q31)^(1/5)-1</f>
        <v>0.35532689904806181</v>
      </c>
      <c r="AC31"/>
      <c r="AD31"/>
      <c r="AE31"/>
      <c r="AF31"/>
      <c r="AJ31" s="96"/>
    </row>
    <row r="32" spans="1:36" s="95" customFormat="1" x14ac:dyDescent="0.2">
      <c r="A32" s="227" t="s">
        <v>48</v>
      </c>
      <c r="B32" s="228">
        <f>'Eurostat data'!B243</f>
        <v>67</v>
      </c>
      <c r="C32" s="228">
        <f>'Eurostat data'!C243</f>
        <v>94</v>
      </c>
      <c r="D32" s="228">
        <f>'Eurostat data'!D243</f>
        <v>134</v>
      </c>
      <c r="E32" s="228">
        <f>'Eurostat data'!E243</f>
        <v>202</v>
      </c>
      <c r="F32" s="228">
        <f>'Eurostat data'!F243</f>
        <v>300</v>
      </c>
      <c r="G32" s="228">
        <f>'Eurostat data'!G243</f>
        <v>350</v>
      </c>
      <c r="H32" s="228">
        <f>'Eurostat data'!H243</f>
        <v>419</v>
      </c>
      <c r="I32" s="228">
        <f>'Eurostat data'!I243</f>
        <v>633</v>
      </c>
      <c r="J32" s="228">
        <f>'Eurostat data'!J243</f>
        <v>969</v>
      </c>
      <c r="K32" s="228">
        <f>'Eurostat data'!K243</f>
        <v>1221</v>
      </c>
      <c r="L32" s="228">
        <f>'Eurostat data'!L243</f>
        <v>1913</v>
      </c>
      <c r="M32" s="228">
        <f>'Eurostat data'!M243</f>
        <v>2296</v>
      </c>
      <c r="N32" s="228">
        <f>'Eurostat data'!N243</f>
        <v>3123</v>
      </c>
      <c r="O32" s="228">
        <f>'Eurostat data'!O243</f>
        <v>3814</v>
      </c>
      <c r="P32" s="228">
        <f>'Eurostat data'!P243</f>
        <v>5067</v>
      </c>
      <c r="Q32" s="228">
        <f>'Eurostat data'!Q243</f>
        <v>6057</v>
      </c>
      <c r="R32" s="228">
        <f>'Eurostat data'!R243</f>
        <v>7077</v>
      </c>
      <c r="S32" s="228">
        <f>'Eurostat data'!S243</f>
        <v>8972</v>
      </c>
      <c r="T32" s="228">
        <f>'Eurostat data'!T243</f>
        <v>10273</v>
      </c>
      <c r="U32" s="228">
        <f>'Eurostat data'!U243</f>
        <v>11439</v>
      </c>
      <c r="V32" s="228">
        <f>'Eurostat data'!V243</f>
        <v>12817</v>
      </c>
      <c r="W32" s="229">
        <f t="shared" ref="W32:W35" si="1">V32/$V$37</f>
        <v>7.4475873930829301E-2</v>
      </c>
      <c r="X32" s="444">
        <f t="shared" ref="X32:X35" si="2">V32/B32-1</f>
        <v>190.29850746268656</v>
      </c>
      <c r="Y32" s="97">
        <f t="shared" ref="Y32:Y38" si="3">(V32/B32)^(1/20)-1</f>
        <v>0.30042580574388356</v>
      </c>
      <c r="Z32" s="99">
        <f t="shared" ref="Z32:Z38" si="4">V32/U32-1</f>
        <v>0.12046507561849817</v>
      </c>
      <c r="AB32" s="97">
        <f t="shared" si="0"/>
        <v>0.16173149157259381</v>
      </c>
      <c r="AC32"/>
      <c r="AD32"/>
      <c r="AE32"/>
      <c r="AF32"/>
      <c r="AJ32" s="96"/>
    </row>
    <row r="33" spans="1:37" s="95" customFormat="1" x14ac:dyDescent="0.2">
      <c r="A33" s="227" t="s">
        <v>49</v>
      </c>
      <c r="B33" s="228">
        <f>'Eurostat data'!B150</f>
        <v>3193</v>
      </c>
      <c r="C33" s="228">
        <f>'Eurostat data'!C150</f>
        <v>3160</v>
      </c>
      <c r="D33" s="228">
        <f>'Eurostat data'!D150</f>
        <v>3430</v>
      </c>
      <c r="E33" s="228">
        <f>'Eurostat data'!E150</f>
        <v>3603</v>
      </c>
      <c r="F33" s="228">
        <f>'Eurostat data'!F150</f>
        <v>3419</v>
      </c>
      <c r="G33" s="228">
        <f>'Eurostat data'!G150</f>
        <v>3563</v>
      </c>
      <c r="H33" s="228">
        <f>'Eurostat data'!H150</f>
        <v>3843</v>
      </c>
      <c r="I33" s="228">
        <f>'Eurostat data'!I150</f>
        <v>3962</v>
      </c>
      <c r="J33" s="228">
        <f>'Eurostat data'!J150</f>
        <v>4239</v>
      </c>
      <c r="K33" s="228">
        <f>'Eurostat data'!K150</f>
        <v>4449</v>
      </c>
      <c r="L33" s="228">
        <f>'Eurostat data'!L150</f>
        <v>4712</v>
      </c>
      <c r="M33" s="228">
        <f>'Eurostat data'!M150</f>
        <v>4583</v>
      </c>
      <c r="N33" s="228">
        <f>'Eurostat data'!N150</f>
        <v>4737</v>
      </c>
      <c r="O33" s="228">
        <f>'Eurostat data'!O150</f>
        <v>5324</v>
      </c>
      <c r="P33" s="228">
        <f>'Eurostat data'!P150</f>
        <v>5408</v>
      </c>
      <c r="Q33" s="228">
        <f>'Eurostat data'!Q150</f>
        <v>5354</v>
      </c>
      <c r="R33" s="228">
        <f>'Eurostat data'!R150</f>
        <v>5582</v>
      </c>
      <c r="S33" s="228">
        <f>'Eurostat data'!S150</f>
        <v>5723</v>
      </c>
      <c r="T33" s="228">
        <f>'Eurostat data'!T150</f>
        <v>5733</v>
      </c>
      <c r="U33" s="228">
        <f>'Eurostat data'!U150</f>
        <v>5814</v>
      </c>
      <c r="V33" s="228">
        <f>'Eurostat data'!V150</f>
        <v>5881</v>
      </c>
      <c r="W33" s="229">
        <f t="shared" si="1"/>
        <v>3.4172787281517292E-2</v>
      </c>
      <c r="X33" s="444">
        <f t="shared" si="2"/>
        <v>0.84184152834325077</v>
      </c>
      <c r="Y33" s="97">
        <f t="shared" si="3"/>
        <v>3.1009371886656645E-2</v>
      </c>
      <c r="Z33" s="99">
        <f t="shared" si="4"/>
        <v>1.1523907808737466E-2</v>
      </c>
      <c r="AA33"/>
      <c r="AB33" s="97">
        <f t="shared" si="0"/>
        <v>1.8953962452215256E-2</v>
      </c>
      <c r="AC33"/>
      <c r="AD33"/>
      <c r="AE33"/>
      <c r="AF33"/>
      <c r="AJ33" s="96"/>
    </row>
    <row r="34" spans="1:37" s="95" customFormat="1" x14ac:dyDescent="0.2">
      <c r="A34" s="227" t="s">
        <v>50</v>
      </c>
      <c r="B34" s="228">
        <f>'Eurostat data'!B199</f>
        <v>24609</v>
      </c>
      <c r="C34" s="228">
        <f>'Eurostat data'!C199</f>
        <v>25470</v>
      </c>
      <c r="D34" s="228">
        <f>'Eurostat data'!D199</f>
        <v>26693</v>
      </c>
      <c r="E34" s="228">
        <f>'Eurostat data'!E199</f>
        <v>27279</v>
      </c>
      <c r="F34" s="228">
        <f>'Eurostat data'!F199</f>
        <v>28151</v>
      </c>
      <c r="G34" s="228">
        <f>'Eurostat data'!G199</f>
        <v>28045</v>
      </c>
      <c r="H34" s="228">
        <f>'Eurostat data'!H199</f>
        <v>27876</v>
      </c>
      <c r="I34" s="228">
        <f>'Eurostat data'!I199</f>
        <v>28531</v>
      </c>
      <c r="J34" s="228">
        <f>'Eurostat data'!J199</f>
        <v>29529</v>
      </c>
      <c r="K34" s="228">
        <f>'Eurostat data'!K199</f>
        <v>29292</v>
      </c>
      <c r="L34" s="228">
        <f>'Eurostat data'!L199</f>
        <v>30312</v>
      </c>
      <c r="M34" s="228">
        <f>'Eurostat data'!M199</f>
        <v>32031</v>
      </c>
      <c r="N34" s="228">
        <f>'Eurostat data'!N199</f>
        <v>27088</v>
      </c>
      <c r="O34" s="228">
        <f>'Eurostat data'!O199</f>
        <v>26292</v>
      </c>
      <c r="P34" s="228">
        <f>'Eurostat data'!P199</f>
        <v>27791</v>
      </c>
      <c r="Q34" s="228">
        <f>'Eurostat data'!Q199</f>
        <v>26273</v>
      </c>
      <c r="R34" s="228">
        <f>'Eurostat data'!R199</f>
        <v>26594</v>
      </c>
      <c r="S34" s="228">
        <f>'Eurostat data'!S199</f>
        <v>26652</v>
      </c>
      <c r="T34" s="228">
        <f>'Eurostat data'!T199</f>
        <v>28145</v>
      </c>
      <c r="U34" s="228">
        <f>'Eurostat data'!U199</f>
        <v>28218</v>
      </c>
      <c r="V34" s="228">
        <f>'Eurostat data'!V199</f>
        <v>31492</v>
      </c>
      <c r="W34" s="229">
        <f t="shared" si="1"/>
        <v>0.18299088880624767</v>
      </c>
      <c r="X34" s="444">
        <f t="shared" si="2"/>
        <v>0.27969442074037953</v>
      </c>
      <c r="Y34" s="97">
        <f t="shared" si="3"/>
        <v>1.2407406839488822E-2</v>
      </c>
      <c r="Z34" s="99">
        <f t="shared" si="4"/>
        <v>0.11602523212134108</v>
      </c>
      <c r="AA34"/>
      <c r="AB34" s="97">
        <f t="shared" si="0"/>
        <v>3.6902962744559398E-2</v>
      </c>
      <c r="AC34"/>
      <c r="AD34"/>
      <c r="AE34"/>
      <c r="AF34"/>
      <c r="AJ34" s="96"/>
    </row>
    <row r="35" spans="1:37" s="95" customFormat="1" x14ac:dyDescent="0.2">
      <c r="A35" s="227" t="s">
        <v>51</v>
      </c>
      <c r="B35" s="228">
        <f>'Eurostat data'!B107</f>
        <v>42669</v>
      </c>
      <c r="C35" s="228">
        <f>'Eurostat data'!C107</f>
        <v>44215</v>
      </c>
      <c r="D35" s="228">
        <f>'Eurostat data'!D107</f>
        <v>44796</v>
      </c>
      <c r="E35" s="228">
        <f>'Eurostat data'!E107</f>
        <v>48457</v>
      </c>
      <c r="F35" s="228">
        <f>'Eurostat data'!F107</f>
        <v>48648</v>
      </c>
      <c r="G35" s="228">
        <f>'Eurostat data'!G107</f>
        <v>50631</v>
      </c>
      <c r="H35" s="228">
        <f>'Eurostat data'!H107</f>
        <v>53920</v>
      </c>
      <c r="I35" s="228">
        <f>'Eurostat data'!I107</f>
        <v>56447</v>
      </c>
      <c r="J35" s="228">
        <f>'Eurostat data'!J107</f>
        <v>57359</v>
      </c>
      <c r="K35" s="228">
        <f>'Eurostat data'!K107</f>
        <v>57362</v>
      </c>
      <c r="L35" s="228">
        <f>'Eurostat data'!L107</f>
        <v>59562</v>
      </c>
      <c r="M35" s="228">
        <f>'Eurostat data'!M107</f>
        <v>60546</v>
      </c>
      <c r="N35" s="228">
        <f>'Eurostat data'!N107</f>
        <v>62247</v>
      </c>
      <c r="O35" s="228">
        <f>'Eurostat data'!O107</f>
        <v>67880</v>
      </c>
      <c r="P35" s="228">
        <f>'Eurostat data'!P107</f>
        <v>72616</v>
      </c>
      <c r="Q35" s="228">
        <f>'Eurostat data'!Q107</f>
        <v>77502</v>
      </c>
      <c r="R35" s="228">
        <f>'Eurostat data'!R107</f>
        <v>83131</v>
      </c>
      <c r="S35" s="228">
        <f>'Eurostat data'!S107</f>
        <v>91461</v>
      </c>
      <c r="T35" s="228">
        <f>'Eurostat data'!T107</f>
        <v>97848</v>
      </c>
      <c r="U35" s="228">
        <f>'Eurostat data'!U107</f>
        <v>104717</v>
      </c>
      <c r="V35" s="228">
        <f>'Eurostat data'!V107</f>
        <v>118220</v>
      </c>
      <c r="W35" s="229">
        <f t="shared" si="1"/>
        <v>0.68694217181108219</v>
      </c>
      <c r="X35" s="444">
        <f t="shared" si="2"/>
        <v>1.7706297311865757</v>
      </c>
      <c r="Y35" s="97">
        <f t="shared" si="3"/>
        <v>5.2274205225613324E-2</v>
      </c>
      <c r="Z35" s="99">
        <f t="shared" si="4"/>
        <v>0.12894754433377575</v>
      </c>
      <c r="AA35" s="26"/>
      <c r="AB35" s="97">
        <f t="shared" si="0"/>
        <v>8.8117033913195808E-2</v>
      </c>
      <c r="AC35" s="26"/>
      <c r="AD35" s="26"/>
      <c r="AE35" s="26"/>
      <c r="AF35"/>
      <c r="AJ35" s="96"/>
    </row>
    <row r="36" spans="1:37" s="95" customFormat="1" ht="9.75" customHeight="1" x14ac:dyDescent="0.2">
      <c r="A36" s="221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30"/>
      <c r="X36" s="167"/>
      <c r="Y36" s="97"/>
      <c r="Z36" s="99"/>
      <c r="AA36" s="26"/>
      <c r="AB36" s="97"/>
      <c r="AC36" s="26"/>
      <c r="AD36" s="26"/>
      <c r="AE36" s="26"/>
      <c r="AF36"/>
      <c r="AJ36" s="96"/>
    </row>
    <row r="37" spans="1:37" s="95" customFormat="1" x14ac:dyDescent="0.2">
      <c r="A37" s="227" t="s">
        <v>52</v>
      </c>
      <c r="B37" s="228">
        <f>SUM(B31:B35)</f>
        <v>70676</v>
      </c>
      <c r="C37" s="228">
        <f t="shared" ref="C37:T37" si="5">SUM(C31:C35)</f>
        <v>73095</v>
      </c>
      <c r="D37" s="228">
        <f t="shared" si="5"/>
        <v>75227</v>
      </c>
      <c r="E37" s="228">
        <f t="shared" si="5"/>
        <v>79730</v>
      </c>
      <c r="F37" s="228">
        <f t="shared" si="5"/>
        <v>80749</v>
      </c>
      <c r="G37" s="228">
        <f t="shared" si="5"/>
        <v>82871</v>
      </c>
      <c r="H37" s="228">
        <f t="shared" si="5"/>
        <v>86363</v>
      </c>
      <c r="I37" s="228">
        <f t="shared" si="5"/>
        <v>89902</v>
      </c>
      <c r="J37" s="228">
        <f t="shared" si="5"/>
        <v>92458</v>
      </c>
      <c r="K37" s="228">
        <f t="shared" si="5"/>
        <v>92715</v>
      </c>
      <c r="L37" s="228">
        <f t="shared" si="5"/>
        <v>96929</v>
      </c>
      <c r="M37" s="228">
        <f t="shared" si="5"/>
        <v>99938</v>
      </c>
      <c r="N37" s="228">
        <f t="shared" si="5"/>
        <v>97728</v>
      </c>
      <c r="O37" s="228">
        <f t="shared" si="5"/>
        <v>103904</v>
      </c>
      <c r="P37" s="228">
        <f t="shared" si="5"/>
        <v>111565</v>
      </c>
      <c r="Q37" s="228">
        <f t="shared" si="5"/>
        <v>115992</v>
      </c>
      <c r="R37" s="228">
        <f t="shared" si="5"/>
        <v>123372</v>
      </c>
      <c r="S37" s="228">
        <f t="shared" si="5"/>
        <v>134072</v>
      </c>
      <c r="T37" s="228">
        <f t="shared" si="5"/>
        <v>143729</v>
      </c>
      <c r="U37" s="228">
        <f>SUM(U31:U35)</f>
        <v>152686</v>
      </c>
      <c r="V37" s="228">
        <f>SUM(V31:V35)</f>
        <v>172096</v>
      </c>
      <c r="W37" s="230"/>
      <c r="X37" s="167">
        <f>V37/B37-1</f>
        <v>1.4349991510555209</v>
      </c>
      <c r="Y37" s="97">
        <f t="shared" si="3"/>
        <v>4.5502175173427473E-2</v>
      </c>
      <c r="Z37" s="99">
        <f t="shared" si="4"/>
        <v>0.12712363936444726</v>
      </c>
      <c r="AB37" s="97">
        <f>(V37/Q37)^(1/5)-1</f>
        <v>8.2102867451537831E-2</v>
      </c>
      <c r="AF37"/>
      <c r="AJ37" s="96"/>
    </row>
    <row r="38" spans="1:37" s="95" customFormat="1" ht="13.5" thickBot="1" x14ac:dyDescent="0.25">
      <c r="A38" s="227" t="s">
        <v>53</v>
      </c>
      <c r="B38" s="228">
        <f>'Eurostat data'!B16</f>
        <v>1665287</v>
      </c>
      <c r="C38" s="228">
        <f>'Eurostat data'!C16</f>
        <v>1667420</v>
      </c>
      <c r="D38" s="228">
        <f>'Eurostat data'!D16</f>
        <v>1631947</v>
      </c>
      <c r="E38" s="228">
        <f>'Eurostat data'!E16</f>
        <v>1631199</v>
      </c>
      <c r="F38" s="228">
        <f>'Eurostat data'!F16</f>
        <v>1626566</v>
      </c>
      <c r="G38" s="228">
        <f>'Eurostat data'!G16</f>
        <v>1668106</v>
      </c>
      <c r="H38" s="228">
        <f>'Eurostat data'!H16</f>
        <v>1725275</v>
      </c>
      <c r="I38" s="228">
        <f>'Eurostat data'!I16</f>
        <v>1709869</v>
      </c>
      <c r="J38" s="228">
        <f>'Eurostat data'!J16</f>
        <v>1721983</v>
      </c>
      <c r="K38" s="228">
        <f>'Eurostat data'!K16</f>
        <v>1710535</v>
      </c>
      <c r="L38" s="228">
        <f>'Eurostat data'!L16</f>
        <v>1724906</v>
      </c>
      <c r="M38" s="228">
        <f>'Eurostat data'!M16</f>
        <v>1763479</v>
      </c>
      <c r="N38" s="228">
        <f>'Eurostat data'!N16</f>
        <v>1758250</v>
      </c>
      <c r="O38" s="228">
        <f>'Eurostat data'!O16</f>
        <v>1799209</v>
      </c>
      <c r="P38" s="228">
        <f>'Eurostat data'!P16</f>
        <v>1820371</v>
      </c>
      <c r="Q38" s="228">
        <f>'Eurostat data'!Q16</f>
        <v>1824343</v>
      </c>
      <c r="R38" s="228">
        <f>'Eurostat data'!R16</f>
        <v>1825703</v>
      </c>
      <c r="S38" s="228">
        <f>'Eurostat data'!S16</f>
        <v>1808886</v>
      </c>
      <c r="T38" s="228">
        <f>'Eurostat data'!T16</f>
        <v>1800315</v>
      </c>
      <c r="U38" s="228">
        <f>'Eurostat data'!U16</f>
        <v>1703369</v>
      </c>
      <c r="V38" s="228">
        <f>'Eurostat data'!V16</f>
        <v>1759015</v>
      </c>
      <c r="W38" s="230"/>
      <c r="X38" s="161">
        <f>V38/B38-1</f>
        <v>5.6283391391393822E-2</v>
      </c>
      <c r="Y38" s="100">
        <f t="shared" si="3"/>
        <v>2.7415768842709021E-3</v>
      </c>
      <c r="Z38" s="101">
        <f t="shared" si="4"/>
        <v>3.2668200489735399E-2</v>
      </c>
      <c r="AF38"/>
      <c r="AJ38" s="96"/>
    </row>
    <row r="39" spans="1:37" s="95" customFormat="1" x14ac:dyDescent="0.2">
      <c r="A39" s="227" t="s">
        <v>54</v>
      </c>
      <c r="B39" s="231">
        <f t="shared" ref="B39:T39" si="6">B37/B38</f>
        <v>4.2440732438312437E-2</v>
      </c>
      <c r="C39" s="231">
        <f t="shared" si="6"/>
        <v>4.3837185592112367E-2</v>
      </c>
      <c r="D39" s="231">
        <f t="shared" si="6"/>
        <v>4.6096472495736687E-2</v>
      </c>
      <c r="E39" s="231">
        <f t="shared" si="6"/>
        <v>4.8878156497153318E-2</v>
      </c>
      <c r="F39" s="231">
        <f t="shared" si="6"/>
        <v>4.9643850910445687E-2</v>
      </c>
      <c r="G39" s="231">
        <f t="shared" si="6"/>
        <v>4.9679696614004148E-2</v>
      </c>
      <c r="H39" s="231">
        <f t="shared" si="6"/>
        <v>5.0057527060903335E-2</v>
      </c>
      <c r="I39" s="231">
        <f t="shared" si="6"/>
        <v>5.2578296933858674E-2</v>
      </c>
      <c r="J39" s="231">
        <f t="shared" si="6"/>
        <v>5.3692748418538397E-2</v>
      </c>
      <c r="K39" s="231">
        <f t="shared" si="6"/>
        <v>5.4202340203503584E-2</v>
      </c>
      <c r="L39" s="231">
        <f t="shared" si="6"/>
        <v>5.6193786791859962E-2</v>
      </c>
      <c r="M39" s="231">
        <f t="shared" si="6"/>
        <v>5.6670932854885142E-2</v>
      </c>
      <c r="N39" s="231">
        <f t="shared" si="6"/>
        <v>5.5582539456846297E-2</v>
      </c>
      <c r="O39" s="231">
        <f t="shared" si="6"/>
        <v>5.7749822283014368E-2</v>
      </c>
      <c r="P39" s="231">
        <f t="shared" si="6"/>
        <v>6.1286957438895701E-2</v>
      </c>
      <c r="Q39" s="231">
        <f t="shared" si="6"/>
        <v>6.3580149127658567E-2</v>
      </c>
      <c r="R39" s="231">
        <f t="shared" si="6"/>
        <v>6.7575065604865633E-2</v>
      </c>
      <c r="S39" s="231">
        <f t="shared" si="6"/>
        <v>7.4118545889569606E-2</v>
      </c>
      <c r="T39" s="231">
        <f t="shared" si="6"/>
        <v>7.9835473236628041E-2</v>
      </c>
      <c r="U39" s="231">
        <f>U37/U38</f>
        <v>8.9637653379860738E-2</v>
      </c>
      <c r="V39" s="231">
        <f>V37/V38</f>
        <v>9.7836573309494232E-2</v>
      </c>
      <c r="W39" s="230"/>
      <c r="X39" s="98"/>
      <c r="Y39" s="98"/>
      <c r="Z39" s="97"/>
      <c r="AA39"/>
      <c r="AB39"/>
      <c r="AC39"/>
      <c r="AD39"/>
      <c r="AE39"/>
      <c r="AF39"/>
      <c r="AJ39" s="96"/>
    </row>
    <row r="40" spans="1:37" s="95" customFormat="1" x14ac:dyDescent="0.2">
      <c r="A40" s="227" t="s">
        <v>194</v>
      </c>
      <c r="B40" s="231"/>
      <c r="C40" s="231">
        <f>C37/B37-1</f>
        <v>3.4226611579602606E-2</v>
      </c>
      <c r="D40" s="231">
        <f t="shared" ref="D40:J40" si="7">D37/C37-1</f>
        <v>2.9167521718311828E-2</v>
      </c>
      <c r="E40" s="231">
        <f t="shared" si="7"/>
        <v>5.9858827282757598E-2</v>
      </c>
      <c r="F40" s="231">
        <f t="shared" si="7"/>
        <v>1.2780634641916366E-2</v>
      </c>
      <c r="G40" s="231">
        <f t="shared" si="7"/>
        <v>2.6278963206974648E-2</v>
      </c>
      <c r="H40" s="231">
        <f t="shared" si="7"/>
        <v>4.2137780405690828E-2</v>
      </c>
      <c r="I40" s="231">
        <f t="shared" si="7"/>
        <v>4.0978196681449308E-2</v>
      </c>
      <c r="J40" s="231">
        <f t="shared" si="7"/>
        <v>2.843095815443486E-2</v>
      </c>
      <c r="K40" s="231">
        <f t="shared" ref="K40:T40" si="8">K37/J37-1</f>
        <v>2.7796404854096846E-3</v>
      </c>
      <c r="L40" s="231">
        <f t="shared" si="8"/>
        <v>4.5451113627783979E-2</v>
      </c>
      <c r="M40" s="231">
        <f t="shared" si="8"/>
        <v>3.1043341002176872E-2</v>
      </c>
      <c r="N40" s="231">
        <f t="shared" si="8"/>
        <v>-2.2113710500510364E-2</v>
      </c>
      <c r="O40" s="231">
        <f t="shared" si="8"/>
        <v>6.3195808775376561E-2</v>
      </c>
      <c r="P40" s="231">
        <f t="shared" si="8"/>
        <v>7.3731521404373224E-2</v>
      </c>
      <c r="Q40" s="231">
        <f t="shared" si="8"/>
        <v>3.9680903509164978E-2</v>
      </c>
      <c r="R40" s="231">
        <f t="shared" si="8"/>
        <v>6.362507759155811E-2</v>
      </c>
      <c r="S40" s="231">
        <f t="shared" si="8"/>
        <v>8.6729565865836689E-2</v>
      </c>
      <c r="T40" s="231">
        <f t="shared" si="8"/>
        <v>7.202846231875415E-2</v>
      </c>
      <c r="U40" s="231">
        <f>U37/T37-1</f>
        <v>6.2318669162103602E-2</v>
      </c>
      <c r="V40" s="231">
        <f>V37/U37-1</f>
        <v>0.12712363936444726</v>
      </c>
      <c r="W40" s="230"/>
      <c r="X40" s="97"/>
      <c r="Y40" s="98"/>
      <c r="Z40" s="97"/>
      <c r="AA40"/>
      <c r="AB40"/>
      <c r="AC40"/>
      <c r="AD40"/>
      <c r="AE40"/>
      <c r="AF40"/>
      <c r="AJ40" s="96"/>
    </row>
    <row r="41" spans="1:37" s="95" customFormat="1" x14ac:dyDescent="0.2">
      <c r="A41" s="221" t="s">
        <v>193</v>
      </c>
      <c r="B41" s="228"/>
      <c r="C41" s="231">
        <f t="shared" ref="C41:I41" si="9">C32/B32-1</f>
        <v>0.40298507462686572</v>
      </c>
      <c r="D41" s="231">
        <f t="shared" si="9"/>
        <v>0.42553191489361697</v>
      </c>
      <c r="E41" s="231">
        <f t="shared" si="9"/>
        <v>0.50746268656716409</v>
      </c>
      <c r="F41" s="231">
        <f t="shared" si="9"/>
        <v>0.48514851485148514</v>
      </c>
      <c r="G41" s="231">
        <f t="shared" si="9"/>
        <v>0.16666666666666674</v>
      </c>
      <c r="H41" s="231">
        <f t="shared" si="9"/>
        <v>0.19714285714285706</v>
      </c>
      <c r="I41" s="231">
        <f t="shared" si="9"/>
        <v>0.51073985680190925</v>
      </c>
      <c r="J41" s="231">
        <f t="shared" ref="J41:U41" si="10">J32/I32-1</f>
        <v>0.5308056872037914</v>
      </c>
      <c r="K41" s="231">
        <f t="shared" si="10"/>
        <v>0.26006191950464386</v>
      </c>
      <c r="L41" s="231">
        <f t="shared" si="10"/>
        <v>0.56674856674856677</v>
      </c>
      <c r="M41" s="231">
        <f t="shared" si="10"/>
        <v>0.20020909566126499</v>
      </c>
      <c r="N41" s="231">
        <f t="shared" si="10"/>
        <v>0.36019163763066198</v>
      </c>
      <c r="O41" s="231">
        <f t="shared" si="10"/>
        <v>0.22126160742875434</v>
      </c>
      <c r="P41" s="231">
        <f t="shared" si="10"/>
        <v>0.32852648138437335</v>
      </c>
      <c r="Q41" s="231">
        <f t="shared" si="10"/>
        <v>0.19538188277087043</v>
      </c>
      <c r="R41" s="231">
        <f t="shared" si="10"/>
        <v>0.16840019811788021</v>
      </c>
      <c r="S41" s="231">
        <f t="shared" si="10"/>
        <v>0.26776882859968909</v>
      </c>
      <c r="T41" s="231">
        <f t="shared" si="10"/>
        <v>0.14500668747213563</v>
      </c>
      <c r="U41" s="231">
        <f t="shared" si="10"/>
        <v>0.11350141146695214</v>
      </c>
      <c r="V41" s="231">
        <f>V32/U32-1</f>
        <v>0.12046507561849817</v>
      </c>
      <c r="W41" s="148"/>
      <c r="X41" s="148"/>
      <c r="Y41" s="148"/>
      <c r="Z41" s="148"/>
      <c r="AA41"/>
      <c r="AB41"/>
      <c r="AC41"/>
      <c r="AD41"/>
      <c r="AE41"/>
      <c r="AF41"/>
      <c r="AJ41" s="96"/>
    </row>
    <row r="42" spans="1:37" s="95" customFormat="1" x14ac:dyDescent="0.2">
      <c r="A42" s="221"/>
      <c r="B42" s="228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148"/>
      <c r="X42" s="148"/>
      <c r="Y42" s="148"/>
      <c r="Z42" s="148"/>
      <c r="AA42"/>
      <c r="AB42"/>
      <c r="AC42"/>
      <c r="AD42"/>
      <c r="AE42"/>
      <c r="AF42"/>
      <c r="AJ42" s="96"/>
    </row>
    <row r="43" spans="1:37" s="95" customFormat="1" x14ac:dyDescent="0.2">
      <c r="A43" s="221" t="s">
        <v>55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148"/>
      <c r="V43" s="148"/>
      <c r="W43" s="232"/>
      <c r="X43" s="148"/>
      <c r="Y43" s="148"/>
      <c r="Z43" s="148"/>
      <c r="AA43"/>
      <c r="AB43"/>
      <c r="AC43"/>
      <c r="AD43"/>
      <c r="AE43"/>
      <c r="AF43"/>
      <c r="AJ43" s="96"/>
    </row>
    <row r="44" spans="1:37" s="95" customFormat="1" x14ac:dyDescent="0.2">
      <c r="A44" s="148"/>
      <c r="B44" s="225">
        <v>1990</v>
      </c>
      <c r="C44" s="225">
        <v>1991</v>
      </c>
      <c r="D44" s="225">
        <v>1992</v>
      </c>
      <c r="E44" s="225">
        <v>1993</v>
      </c>
      <c r="F44" s="225">
        <v>1994</v>
      </c>
      <c r="G44" s="225">
        <v>1995</v>
      </c>
      <c r="H44" s="225">
        <v>1996</v>
      </c>
      <c r="I44" s="225">
        <v>1997</v>
      </c>
      <c r="J44" s="225">
        <v>1998</v>
      </c>
      <c r="K44" s="225">
        <v>1999</v>
      </c>
      <c r="L44" s="225">
        <v>2000</v>
      </c>
      <c r="M44" s="225">
        <v>2001</v>
      </c>
      <c r="N44" s="225">
        <v>2002</v>
      </c>
      <c r="O44" s="225">
        <v>2003</v>
      </c>
      <c r="P44" s="225">
        <v>2004</v>
      </c>
      <c r="Q44" s="225">
        <v>2005</v>
      </c>
      <c r="R44" s="225">
        <v>2006</v>
      </c>
      <c r="S44" s="225">
        <v>2007</v>
      </c>
      <c r="T44" s="225">
        <v>2008</v>
      </c>
      <c r="U44" s="225">
        <v>2009</v>
      </c>
      <c r="V44" s="225">
        <v>2010</v>
      </c>
      <c r="W44" s="148"/>
      <c r="X44" s="148"/>
      <c r="Y44" s="148"/>
      <c r="Z44" s="24"/>
      <c r="AA44"/>
      <c r="AB44"/>
      <c r="AC44"/>
      <c r="AD44"/>
      <c r="AE44"/>
      <c r="AF44"/>
      <c r="AJ44" s="96"/>
    </row>
    <row r="45" spans="1:37" s="95" customFormat="1" ht="11.25" x14ac:dyDescent="0.2">
      <c r="A45" s="227" t="s">
        <v>47</v>
      </c>
      <c r="B45" s="233">
        <f>B31*100/B$38</f>
        <v>8.2868598625942553E-3</v>
      </c>
      <c r="C45" s="233">
        <f t="shared" ref="C45:T45" si="11">C31*100/C$38</f>
        <v>9.3557711914214782E-3</v>
      </c>
      <c r="D45" s="233">
        <f t="shared" si="11"/>
        <v>1.0662110963162406E-2</v>
      </c>
      <c r="E45" s="233">
        <f t="shared" si="11"/>
        <v>1.1586569143311147E-2</v>
      </c>
      <c r="F45" s="233">
        <f t="shared" si="11"/>
        <v>1.4201698547737996E-2</v>
      </c>
      <c r="G45" s="233">
        <f t="shared" si="11"/>
        <v>1.690540049613154E-2</v>
      </c>
      <c r="H45" s="233">
        <f t="shared" si="11"/>
        <v>1.7678341134022113E-2</v>
      </c>
      <c r="I45" s="233">
        <f t="shared" si="11"/>
        <v>1.9241240118395037E-2</v>
      </c>
      <c r="J45" s="233">
        <f t="shared" si="11"/>
        <v>2.1022274900507149E-2</v>
      </c>
      <c r="K45" s="233">
        <f t="shared" si="11"/>
        <v>2.285834548839983E-2</v>
      </c>
      <c r="L45" s="233">
        <f t="shared" si="11"/>
        <v>2.4928894675999735E-2</v>
      </c>
      <c r="M45" s="233">
        <f t="shared" si="11"/>
        <v>2.7332335684178831E-2</v>
      </c>
      <c r="N45" s="233">
        <f t="shared" si="11"/>
        <v>3.0314232902033271E-2</v>
      </c>
      <c r="O45" s="233">
        <f t="shared" si="11"/>
        <v>3.3014508042145188E-2</v>
      </c>
      <c r="P45" s="233">
        <f t="shared" si="11"/>
        <v>3.7519824255605037E-2</v>
      </c>
      <c r="Q45" s="233">
        <f t="shared" si="11"/>
        <v>4.4180288465491414E-2</v>
      </c>
      <c r="R45" s="233">
        <f t="shared" si="11"/>
        <v>5.4116140467534969E-2</v>
      </c>
      <c r="S45" s="233">
        <f t="shared" si="11"/>
        <v>6.9877261474741909E-2</v>
      </c>
      <c r="T45" s="233">
        <f t="shared" si="11"/>
        <v>9.6094294609554445E-2</v>
      </c>
      <c r="U45" s="233">
        <f t="shared" ref="U45:V48" si="12">U31*100/U$38</f>
        <v>0.14665054958731785</v>
      </c>
      <c r="V45" s="233">
        <f t="shared" si="12"/>
        <v>0.2095490942373999</v>
      </c>
      <c r="W45" s="148"/>
      <c r="X45" s="148"/>
      <c r="Y45" s="148"/>
      <c r="Z45" s="148"/>
      <c r="AF45" s="95" t="s">
        <v>213</v>
      </c>
      <c r="AJ45" s="96"/>
    </row>
    <row r="46" spans="1:37" s="95" customFormat="1" ht="11.25" x14ac:dyDescent="0.2">
      <c r="A46" s="227" t="s">
        <v>48</v>
      </c>
      <c r="B46" s="233">
        <f t="shared" ref="B46:T46" si="13">B32*100/B$38</f>
        <v>4.0233305129986604E-3</v>
      </c>
      <c r="C46" s="233">
        <f t="shared" si="13"/>
        <v>5.6374518717539675E-3</v>
      </c>
      <c r="D46" s="233">
        <f t="shared" si="13"/>
        <v>8.2110509716308185E-3</v>
      </c>
      <c r="E46" s="233">
        <f t="shared" si="13"/>
        <v>1.23835289256553E-2</v>
      </c>
      <c r="F46" s="233">
        <f t="shared" si="13"/>
        <v>1.8443764347711684E-2</v>
      </c>
      <c r="G46" s="233">
        <f t="shared" si="13"/>
        <v>2.098188004839021E-2</v>
      </c>
      <c r="H46" s="233">
        <f t="shared" si="13"/>
        <v>2.4285983393951688E-2</v>
      </c>
      <c r="I46" s="233">
        <f t="shared" si="13"/>
        <v>3.702037992384212E-2</v>
      </c>
      <c r="J46" s="233">
        <f t="shared" si="13"/>
        <v>5.6272332537545378E-2</v>
      </c>
      <c r="K46" s="233">
        <f t="shared" si="13"/>
        <v>7.1381176064798435E-2</v>
      </c>
      <c r="L46" s="233">
        <f t="shared" si="13"/>
        <v>0.11090459422136627</v>
      </c>
      <c r="M46" s="233">
        <f t="shared" si="13"/>
        <v>0.13019718408895145</v>
      </c>
      <c r="N46" s="233">
        <f t="shared" si="13"/>
        <v>0.17761979240722309</v>
      </c>
      <c r="O46" s="233">
        <f t="shared" si="13"/>
        <v>0.21198204322010394</v>
      </c>
      <c r="P46" s="233">
        <f t="shared" si="13"/>
        <v>0.27834985285966435</v>
      </c>
      <c r="Q46" s="233">
        <f t="shared" si="13"/>
        <v>0.33200993453533684</v>
      </c>
      <c r="R46" s="233">
        <f t="shared" si="13"/>
        <v>0.38763150413840586</v>
      </c>
      <c r="S46" s="233">
        <f t="shared" si="13"/>
        <v>0.4959958781260953</v>
      </c>
      <c r="T46" s="233">
        <f t="shared" si="13"/>
        <v>0.57062236330864324</v>
      </c>
      <c r="U46" s="233">
        <f t="shared" si="12"/>
        <v>0.67155149588844221</v>
      </c>
      <c r="V46" s="233">
        <f t="shared" si="12"/>
        <v>0.72864642996222317</v>
      </c>
      <c r="W46" s="148"/>
      <c r="X46" s="148"/>
      <c r="Y46" s="148"/>
      <c r="Z46" s="148"/>
      <c r="AG46" s="95" t="s">
        <v>188</v>
      </c>
      <c r="AH46" s="96" t="s">
        <v>212</v>
      </c>
      <c r="AI46" s="95">
        <v>2007</v>
      </c>
      <c r="AJ46" s="95">
        <v>2008</v>
      </c>
      <c r="AK46" s="95">
        <v>2009</v>
      </c>
    </row>
    <row r="47" spans="1:37" s="95" customFormat="1" ht="11.25" x14ac:dyDescent="0.2">
      <c r="A47" s="227" t="s">
        <v>49</v>
      </c>
      <c r="B47" s="233">
        <f t="shared" ref="B47:T47" si="14">B33*100/B$38</f>
        <v>0.19173872131350331</v>
      </c>
      <c r="C47" s="233">
        <f t="shared" si="14"/>
        <v>0.18951433951853763</v>
      </c>
      <c r="D47" s="233">
        <f t="shared" si="14"/>
        <v>0.21017839427383364</v>
      </c>
      <c r="E47" s="233">
        <f t="shared" si="14"/>
        <v>0.22088046890661409</v>
      </c>
      <c r="F47" s="233">
        <f t="shared" si="14"/>
        <v>0.21019743434942081</v>
      </c>
      <c r="G47" s="233">
        <f t="shared" si="14"/>
        <v>0.21359553889261235</v>
      </c>
      <c r="H47" s="233">
        <f t="shared" si="14"/>
        <v>0.22274709828867861</v>
      </c>
      <c r="I47" s="233">
        <f t="shared" si="14"/>
        <v>0.23171365759599127</v>
      </c>
      <c r="J47" s="233">
        <f t="shared" si="14"/>
        <v>0.24616967763328673</v>
      </c>
      <c r="K47" s="233">
        <f t="shared" si="14"/>
        <v>0.26009406413782821</v>
      </c>
      <c r="L47" s="233">
        <f t="shared" si="14"/>
        <v>0.27317430631002498</v>
      </c>
      <c r="M47" s="233">
        <f t="shared" si="14"/>
        <v>0.25988401336222322</v>
      </c>
      <c r="N47" s="233">
        <f t="shared" si="14"/>
        <v>0.26941561211431819</v>
      </c>
      <c r="O47" s="233">
        <f t="shared" si="14"/>
        <v>0.2959078128221902</v>
      </c>
      <c r="P47" s="233">
        <f t="shared" si="14"/>
        <v>0.29708229805902203</v>
      </c>
      <c r="Q47" s="233">
        <f t="shared" si="14"/>
        <v>0.29347551419881018</v>
      </c>
      <c r="R47" s="233">
        <f t="shared" si="14"/>
        <v>0.30574523895726741</v>
      </c>
      <c r="S47" s="233">
        <f t="shared" si="14"/>
        <v>0.31638256916135127</v>
      </c>
      <c r="T47" s="233">
        <f t="shared" si="14"/>
        <v>0.31844427225235583</v>
      </c>
      <c r="U47" s="233">
        <f t="shared" si="12"/>
        <v>0.34132357698185184</v>
      </c>
      <c r="V47" s="233">
        <f t="shared" si="12"/>
        <v>0.3343348408057919</v>
      </c>
      <c r="W47" s="148"/>
      <c r="X47" s="148"/>
      <c r="Y47" s="148"/>
      <c r="Z47" s="148"/>
      <c r="AG47" s="147">
        <f>((N38/B38)^(1/12))-1</f>
        <v>4.537054343029423E-3</v>
      </c>
      <c r="AH47" s="147">
        <f>((R38/N38)^(1/4))-1</f>
        <v>9.4559582555659993E-3</v>
      </c>
      <c r="AI47" s="147">
        <f>S38/R38-1</f>
        <v>-9.2112462980014076E-3</v>
      </c>
      <c r="AJ47" s="147">
        <f>T38/S38-1</f>
        <v>-4.7382753805380595E-3</v>
      </c>
      <c r="AK47" s="147">
        <f>U38/T38-1</f>
        <v>-5.3849465232473248E-2</v>
      </c>
    </row>
    <row r="48" spans="1:37" s="95" customFormat="1" ht="11.25" x14ac:dyDescent="0.2">
      <c r="A48" s="227" t="s">
        <v>50</v>
      </c>
      <c r="B48" s="233">
        <f t="shared" ref="B48:T48" si="15">B34*100/B$38</f>
        <v>1.4777632924534929</v>
      </c>
      <c r="C48" s="233">
        <f t="shared" si="15"/>
        <v>1.5275095656763142</v>
      </c>
      <c r="D48" s="233">
        <f t="shared" si="15"/>
        <v>1.6356536088488167</v>
      </c>
      <c r="E48" s="233">
        <f t="shared" si="15"/>
        <v>1.6723281463512423</v>
      </c>
      <c r="F48" s="233">
        <f t="shared" si="15"/>
        <v>1.730701367174772</v>
      </c>
      <c r="G48" s="233">
        <f t="shared" si="15"/>
        <v>1.6812480741631528</v>
      </c>
      <c r="H48" s="233">
        <f t="shared" si="15"/>
        <v>1.6157424178754112</v>
      </c>
      <c r="I48" s="233">
        <f t="shared" si="15"/>
        <v>1.6686073611487195</v>
      </c>
      <c r="J48" s="233">
        <f t="shared" si="15"/>
        <v>1.7148252915388829</v>
      </c>
      <c r="K48" s="233">
        <f t="shared" si="15"/>
        <v>1.7124466906552629</v>
      </c>
      <c r="L48" s="233">
        <f t="shared" si="15"/>
        <v>1.757313152136986</v>
      </c>
      <c r="M48" s="233">
        <f t="shared" si="15"/>
        <v>1.8163527890040085</v>
      </c>
      <c r="N48" s="233">
        <f t="shared" si="15"/>
        <v>1.5406227783307265</v>
      </c>
      <c r="O48" s="233">
        <f t="shared" si="15"/>
        <v>1.4613088307139415</v>
      </c>
      <c r="P48" s="233">
        <f t="shared" si="15"/>
        <v>1.5266668168192088</v>
      </c>
      <c r="Q48" s="233">
        <f t="shared" si="15"/>
        <v>1.440134886915454</v>
      </c>
      <c r="R48" s="233">
        <f t="shared" si="15"/>
        <v>1.4566443720583249</v>
      </c>
      <c r="S48" s="233">
        <f t="shared" si="15"/>
        <v>1.4733930164753335</v>
      </c>
      <c r="T48" s="233">
        <f t="shared" si="15"/>
        <v>1.5633375270438785</v>
      </c>
      <c r="U48" s="233">
        <f t="shared" si="12"/>
        <v>1.6565993627922078</v>
      </c>
      <c r="V48" s="233">
        <f t="shared" si="12"/>
        <v>1.7903201507661959</v>
      </c>
      <c r="W48" s="148"/>
      <c r="X48" s="148"/>
      <c r="Y48" s="148"/>
      <c r="Z48" s="148"/>
      <c r="AJ48" s="96"/>
    </row>
    <row r="49" spans="1:36" s="95" customFormat="1" ht="11.25" x14ac:dyDescent="0.2">
      <c r="A49" s="227" t="s">
        <v>51</v>
      </c>
      <c r="B49" s="233">
        <f t="shared" ref="B49:U49" si="16">B35*100/B$38</f>
        <v>2.5622610396886545</v>
      </c>
      <c r="C49" s="233">
        <f t="shared" si="16"/>
        <v>2.6517014309532092</v>
      </c>
      <c r="D49" s="233">
        <f t="shared" si="16"/>
        <v>2.7449420845162251</v>
      </c>
      <c r="E49" s="233">
        <f t="shared" si="16"/>
        <v>2.9706369363885092</v>
      </c>
      <c r="F49" s="233">
        <f t="shared" si="16"/>
        <v>2.9908408266249262</v>
      </c>
      <c r="G49" s="233">
        <f t="shared" si="16"/>
        <v>3.035238767800128</v>
      </c>
      <c r="H49" s="233">
        <f t="shared" si="16"/>
        <v>3.1252988653982698</v>
      </c>
      <c r="I49" s="233">
        <f t="shared" si="16"/>
        <v>3.3012470545989197</v>
      </c>
      <c r="J49" s="233">
        <f t="shared" si="16"/>
        <v>3.3309852652436174</v>
      </c>
      <c r="K49" s="233">
        <f t="shared" si="16"/>
        <v>3.353453744004069</v>
      </c>
      <c r="L49" s="233">
        <f t="shared" si="16"/>
        <v>3.4530577318416191</v>
      </c>
      <c r="M49" s="233">
        <f t="shared" si="16"/>
        <v>3.4333269633491525</v>
      </c>
      <c r="N49" s="233">
        <f t="shared" si="16"/>
        <v>3.5402815299303283</v>
      </c>
      <c r="O49" s="233">
        <f t="shared" si="16"/>
        <v>3.7727690335030561</v>
      </c>
      <c r="P49" s="233">
        <f t="shared" si="16"/>
        <v>3.9890769518960694</v>
      </c>
      <c r="Q49" s="233">
        <f t="shared" si="16"/>
        <v>4.2482142886507637</v>
      </c>
      <c r="R49" s="233">
        <f t="shared" si="16"/>
        <v>4.5533693048650301</v>
      </c>
      <c r="S49" s="233">
        <f t="shared" si="16"/>
        <v>5.0562058637194385</v>
      </c>
      <c r="T49" s="233">
        <f t="shared" si="16"/>
        <v>5.4350488664483718</v>
      </c>
      <c r="U49" s="233">
        <f t="shared" si="16"/>
        <v>6.1476403527362535</v>
      </c>
      <c r="V49" s="233">
        <f>V35*100/V$38</f>
        <v>6.7208068151778129</v>
      </c>
      <c r="W49" s="148"/>
      <c r="X49" s="148"/>
      <c r="Y49" s="148"/>
      <c r="Z49" s="148"/>
      <c r="AJ49" s="96"/>
    </row>
    <row r="50" spans="1:36" s="95" customFormat="1" ht="11.25" x14ac:dyDescent="0.2">
      <c r="A50" s="221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148"/>
      <c r="X50" s="148"/>
      <c r="Y50" s="148"/>
      <c r="Z50" s="148"/>
      <c r="AJ50" s="96"/>
    </row>
    <row r="51" spans="1:36" s="95" customFormat="1" ht="11.25" x14ac:dyDescent="0.2">
      <c r="A51" s="227" t="s">
        <v>54</v>
      </c>
      <c r="B51" s="233">
        <f>SUM(B45:B49)</f>
        <v>4.2440732438312434</v>
      </c>
      <c r="C51" s="233">
        <f t="shared" ref="C51:T51" si="17">SUM(C45:C49)</f>
        <v>4.3837185592112364</v>
      </c>
      <c r="D51" s="233">
        <f t="shared" si="17"/>
        <v>4.6096472495736691</v>
      </c>
      <c r="E51" s="233">
        <f t="shared" si="17"/>
        <v>4.887815649715332</v>
      </c>
      <c r="F51" s="233">
        <f t="shared" si="17"/>
        <v>4.9643850910445684</v>
      </c>
      <c r="G51" s="233">
        <f t="shared" si="17"/>
        <v>4.9679696614004154</v>
      </c>
      <c r="H51" s="233">
        <f t="shared" si="17"/>
        <v>5.005752706090334</v>
      </c>
      <c r="I51" s="233">
        <f t="shared" si="17"/>
        <v>5.2578296933858679</v>
      </c>
      <c r="J51" s="233">
        <f t="shared" si="17"/>
        <v>5.369274841853839</v>
      </c>
      <c r="K51" s="233">
        <f t="shared" si="17"/>
        <v>5.4202340203503585</v>
      </c>
      <c r="L51" s="233">
        <f t="shared" si="17"/>
        <v>5.6193786791859957</v>
      </c>
      <c r="M51" s="233">
        <f t="shared" si="17"/>
        <v>5.6670932854885141</v>
      </c>
      <c r="N51" s="233">
        <f t="shared" si="17"/>
        <v>5.5582539456846298</v>
      </c>
      <c r="O51" s="233">
        <f t="shared" si="17"/>
        <v>5.7749822283014369</v>
      </c>
      <c r="P51" s="233">
        <f t="shared" si="17"/>
        <v>6.1286957438895691</v>
      </c>
      <c r="Q51" s="233">
        <f t="shared" si="17"/>
        <v>6.3580149127658565</v>
      </c>
      <c r="R51" s="233">
        <f t="shared" si="17"/>
        <v>6.7575065604865632</v>
      </c>
      <c r="S51" s="233">
        <f t="shared" si="17"/>
        <v>7.4118545889569605</v>
      </c>
      <c r="T51" s="233">
        <f t="shared" si="17"/>
        <v>7.9835473236628038</v>
      </c>
      <c r="U51" s="233">
        <f>SUM(U45:U49)</f>
        <v>8.9637653379860733</v>
      </c>
      <c r="V51" s="233">
        <f>SUM(V45:V49)</f>
        <v>9.7836573309494241</v>
      </c>
      <c r="W51" s="148"/>
      <c r="X51" s="148"/>
      <c r="Y51" s="148"/>
      <c r="Z51" s="148"/>
      <c r="AJ51" s="96"/>
    </row>
    <row r="67" spans="33:33" x14ac:dyDescent="0.2">
      <c r="AG67" s="168" t="s">
        <v>215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00"/>
  <sheetViews>
    <sheetView zoomScale="90" zoomScaleNormal="90" workbookViewId="0">
      <pane xSplit="10350" topLeftCell="T1" activePane="topRight"/>
      <selection activeCell="B40" sqref="B40:K46"/>
      <selection pane="topRight" activeCell="V38" sqref="V38"/>
    </sheetView>
  </sheetViews>
  <sheetFormatPr defaultColWidth="11.42578125" defaultRowHeight="12.75" x14ac:dyDescent="0.2"/>
  <cols>
    <col min="1" max="1" width="15.140625" customWidth="1"/>
    <col min="2" max="2" width="16.42578125" customWidth="1"/>
    <col min="7" max="9" width="0" hidden="1" customWidth="1"/>
    <col min="12" max="12" width="1.7109375" customWidth="1"/>
    <col min="23" max="25" width="14.140625" customWidth="1"/>
  </cols>
  <sheetData>
    <row r="1" spans="1:12" x14ac:dyDescent="0.2">
      <c r="A1" t="s">
        <v>111</v>
      </c>
    </row>
    <row r="2" spans="1:12" ht="13.5" thickBot="1" x14ac:dyDescent="0.25"/>
    <row r="3" spans="1:12" ht="13.5" thickBot="1" x14ac:dyDescent="0.25">
      <c r="B3" s="117"/>
      <c r="C3" s="114">
        <v>1990</v>
      </c>
      <c r="D3" s="114">
        <v>1995</v>
      </c>
      <c r="E3" s="114">
        <v>2000</v>
      </c>
      <c r="F3" s="114">
        <v>2005</v>
      </c>
      <c r="G3" s="114">
        <v>2006</v>
      </c>
      <c r="H3" s="115">
        <v>2007</v>
      </c>
      <c r="I3" s="116">
        <v>2008</v>
      </c>
      <c r="J3" s="116">
        <v>2009</v>
      </c>
      <c r="K3" s="116">
        <v>2010</v>
      </c>
    </row>
    <row r="4" spans="1:12" x14ac:dyDescent="0.2">
      <c r="B4" s="484" t="s">
        <v>112</v>
      </c>
      <c r="C4" s="485">
        <f>B84</f>
        <v>5.477421239250635E-2</v>
      </c>
      <c r="D4" s="486">
        <f>G84</f>
        <v>6.2286922687846261E-2</v>
      </c>
      <c r="E4" s="487">
        <f>L84</f>
        <v>6.8509123639636696E-2</v>
      </c>
      <c r="F4" s="487">
        <f t="shared" ref="F4:K4" si="0">Q84</f>
        <v>7.4127992650361685E-2</v>
      </c>
      <c r="G4" s="486">
        <f t="shared" si="0"/>
        <v>7.7127538711211779E-2</v>
      </c>
      <c r="H4" s="487">
        <f t="shared" si="0"/>
        <v>8.3475840036947233E-2</v>
      </c>
      <c r="I4" s="488">
        <f t="shared" si="0"/>
        <v>8.894636354090249E-2</v>
      </c>
      <c r="J4" s="488">
        <f t="shared" si="0"/>
        <v>9.82586791890072E-2</v>
      </c>
      <c r="K4" s="488">
        <f t="shared" si="0"/>
        <v>0.10584756172134502</v>
      </c>
    </row>
    <row r="5" spans="1:12" ht="13.5" thickBot="1" x14ac:dyDescent="0.25">
      <c r="B5" s="489" t="s">
        <v>36</v>
      </c>
      <c r="C5" s="490">
        <f>B51</f>
        <v>4.2440732438312437E-2</v>
      </c>
      <c r="D5" s="491">
        <f>G51</f>
        <v>4.9679696614004148E-2</v>
      </c>
      <c r="E5" s="492">
        <f>L51</f>
        <v>5.6193786791859962E-2</v>
      </c>
      <c r="F5" s="492">
        <f t="shared" ref="F5:K6" si="1">Q51</f>
        <v>6.3580149127658567E-2</v>
      </c>
      <c r="G5" s="491">
        <f t="shared" si="1"/>
        <v>6.7575065604865633E-2</v>
      </c>
      <c r="H5" s="492">
        <f t="shared" si="1"/>
        <v>7.4118545889569606E-2</v>
      </c>
      <c r="I5" s="493">
        <f t="shared" si="1"/>
        <v>7.9835473236628041E-2</v>
      </c>
      <c r="J5" s="493">
        <f t="shared" si="1"/>
        <v>8.9637653379860738E-2</v>
      </c>
      <c r="K5" s="493">
        <f t="shared" si="1"/>
        <v>9.7836573309494232E-2</v>
      </c>
    </row>
    <row r="6" spans="1:12" ht="13.5" thickBot="1" x14ac:dyDescent="0.25">
      <c r="B6" s="494" t="s">
        <v>180</v>
      </c>
      <c r="C6" s="495">
        <f>B52</f>
        <v>4.7499740348099125E-2</v>
      </c>
      <c r="D6" s="491">
        <f>G52</f>
        <v>5.095179228263249E-2</v>
      </c>
      <c r="E6" s="492">
        <f>L52</f>
        <v>5.6101350169681374E-2</v>
      </c>
      <c r="F6" s="492">
        <f t="shared" si="1"/>
        <v>6.3162356110513324E-2</v>
      </c>
      <c r="G6" s="491">
        <f t="shared" si="1"/>
        <v>6.8026607309044113E-2</v>
      </c>
      <c r="H6" s="492">
        <f t="shared" si="1"/>
        <v>7.5432017416146843E-2</v>
      </c>
      <c r="I6" s="493">
        <f t="shared" si="1"/>
        <v>8.1028373230376621E-2</v>
      </c>
      <c r="J6" s="493">
        <f t="shared" si="1"/>
        <v>9.02866997616385E-2</v>
      </c>
      <c r="K6" s="493">
        <f t="shared" si="1"/>
        <v>9.8708690610395583E-2</v>
      </c>
    </row>
    <row r="7" spans="1:12" ht="3.75" customHeight="1" x14ac:dyDescent="0.2">
      <c r="B7" s="117"/>
      <c r="C7" s="114"/>
      <c r="D7" s="114"/>
      <c r="E7" s="114"/>
      <c r="F7" s="114"/>
      <c r="G7" s="114"/>
      <c r="H7" s="115"/>
      <c r="I7" s="116"/>
      <c r="J7" s="116"/>
      <c r="K7" s="116"/>
    </row>
    <row r="8" spans="1:12" x14ac:dyDescent="0.2">
      <c r="B8" s="109" t="s">
        <v>120</v>
      </c>
      <c r="C8" s="118">
        <f>B53</f>
        <v>9.8794785603017136E-3</v>
      </c>
      <c r="D8" s="118">
        <f>G53</f>
        <v>9.7530339693739955E-3</v>
      </c>
      <c r="E8" s="118">
        <f>L53</f>
        <v>1.077484293724245E-2</v>
      </c>
      <c r="F8" s="118">
        <f t="shared" ref="F8:F23" si="2">Q53</f>
        <v>1.9616486665197268E-2</v>
      </c>
      <c r="G8" s="118">
        <f t="shared" ref="G8:G23" si="3">R53</f>
        <v>2.337497643651569E-2</v>
      </c>
      <c r="H8" s="119">
        <f t="shared" ref="H8:H23" si="4">S53</f>
        <v>2.6665263231759731E-2</v>
      </c>
      <c r="I8" s="120">
        <f t="shared" ref="I8:K23" si="5">T53</f>
        <v>3.0524109014675053E-2</v>
      </c>
      <c r="J8" s="120">
        <f t="shared" si="5"/>
        <v>3.8565454576743707E-2</v>
      </c>
      <c r="K8" s="120">
        <f t="shared" si="5"/>
        <v>4.1526429605059915E-2</v>
      </c>
      <c r="L8" s="496"/>
    </row>
    <row r="9" spans="1:12" x14ac:dyDescent="0.2">
      <c r="B9" s="109" t="s">
        <v>121</v>
      </c>
      <c r="C9" s="118">
        <f t="shared" ref="C9:C38" si="6">B54</f>
        <v>1.1804324707550514E-2</v>
      </c>
      <c r="D9" s="118">
        <f t="shared" ref="D9:D38" si="7">G54</f>
        <v>1.7556599743699275E-2</v>
      </c>
      <c r="E9" s="118">
        <f t="shared" ref="E9:E23" si="8">L54</f>
        <v>4.1535254182926175E-2</v>
      </c>
      <c r="F9" s="118">
        <f t="shared" si="2"/>
        <v>5.4689445634307915E-2</v>
      </c>
      <c r="G9" s="118">
        <f t="shared" si="3"/>
        <v>5.5275651584148822E-2</v>
      </c>
      <c r="H9" s="119">
        <f t="shared" si="4"/>
        <v>4.7363497612131357E-2</v>
      </c>
      <c r="I9" s="120">
        <f t="shared" si="5"/>
        <v>4.819517052526761E-2</v>
      </c>
      <c r="J9" s="120">
        <f t="shared" si="5"/>
        <v>6.1866818440523622E-2</v>
      </c>
      <c r="K9" s="120">
        <f t="shared" si="5"/>
        <v>8.019740900678593E-2</v>
      </c>
      <c r="L9" s="496"/>
    </row>
    <row r="10" spans="1:12" ht="12" customHeight="1" x14ac:dyDescent="0.2">
      <c r="B10" s="109" t="s">
        <v>122</v>
      </c>
      <c r="C10" s="118">
        <f t="shared" si="6"/>
        <v>1.8223736968724941E-2</v>
      </c>
      <c r="D10" s="118">
        <f t="shared" si="7"/>
        <v>2.8226773466353303E-2</v>
      </c>
      <c r="E10" s="118">
        <f t="shared" si="8"/>
        <v>3.2495698742336494E-2</v>
      </c>
      <c r="F10" s="118">
        <f t="shared" si="2"/>
        <v>3.9446947610212918E-2</v>
      </c>
      <c r="G10" s="118">
        <f t="shared" si="3"/>
        <v>4.1729631708475455E-2</v>
      </c>
      <c r="H10" s="119">
        <f t="shared" si="4"/>
        <v>4.6279491833030852E-2</v>
      </c>
      <c r="I10" s="120">
        <f t="shared" si="5"/>
        <v>4.9045599151643693E-2</v>
      </c>
      <c r="J10" s="120">
        <f t="shared" si="5"/>
        <v>5.7296710044637586E-2</v>
      </c>
      <c r="K10" s="120">
        <f t="shared" si="5"/>
        <v>6.2093766053918829E-2</v>
      </c>
      <c r="L10" s="496"/>
    </row>
    <row r="11" spans="1:12" x14ac:dyDescent="0.2">
      <c r="B11" s="109" t="s">
        <v>123</v>
      </c>
      <c r="C11" s="118">
        <f t="shared" si="6"/>
        <v>5.997443166027458E-2</v>
      </c>
      <c r="D11" s="118">
        <f t="shared" si="7"/>
        <v>6.5338527540805755E-2</v>
      </c>
      <c r="E11" s="118">
        <f t="shared" si="8"/>
        <v>9.2245516544581962E-2</v>
      </c>
      <c r="F11" s="118">
        <f t="shared" si="2"/>
        <v>0.14467094946633619</v>
      </c>
      <c r="G11" s="118">
        <f t="shared" si="3"/>
        <v>0.13743022045605072</v>
      </c>
      <c r="H11" s="119">
        <f t="shared" si="4"/>
        <v>0.15583724418210848</v>
      </c>
      <c r="I11" s="120">
        <f t="shared" si="5"/>
        <v>0.16805419101297894</v>
      </c>
      <c r="J11" s="120">
        <f t="shared" si="5"/>
        <v>0.16779136435131159</v>
      </c>
      <c r="K11" s="120">
        <f t="shared" si="5"/>
        <v>0.20226696340769112</v>
      </c>
      <c r="L11" s="496"/>
    </row>
    <row r="12" spans="1:12" x14ac:dyDescent="0.2">
      <c r="B12" s="109" t="s">
        <v>124</v>
      </c>
      <c r="C12" s="118">
        <f t="shared" si="6"/>
        <v>1.4913950430738437E-2</v>
      </c>
      <c r="D12" s="118">
        <f t="shared" si="7"/>
        <v>1.7812731061369901E-2</v>
      </c>
      <c r="E12" s="118">
        <f t="shared" si="8"/>
        <v>2.6465127378340152E-2</v>
      </c>
      <c r="F12" s="118">
        <f t="shared" si="2"/>
        <v>4.834751947282475E-2</v>
      </c>
      <c r="G12" s="118">
        <f t="shared" si="3"/>
        <v>5.6900875596509082E-2</v>
      </c>
      <c r="H12" s="119">
        <f t="shared" si="4"/>
        <v>7.654954634144906E-2</v>
      </c>
      <c r="I12" s="120">
        <f t="shared" si="5"/>
        <v>7.770628930083881E-2</v>
      </c>
      <c r="J12" s="120">
        <f t="shared" si="5"/>
        <v>8.4546908217591879E-2</v>
      </c>
      <c r="K12" s="120">
        <f t="shared" si="5"/>
        <v>9.6859518886029242E-2</v>
      </c>
      <c r="L12" s="496"/>
    </row>
    <row r="13" spans="1:12" x14ac:dyDescent="0.2">
      <c r="B13" s="109" t="s">
        <v>125</v>
      </c>
      <c r="C13" s="118">
        <f t="shared" si="6"/>
        <v>1.8498474859785497E-2</v>
      </c>
      <c r="D13" s="118">
        <f t="shared" si="7"/>
        <v>6.2862488306828807E-2</v>
      </c>
      <c r="E13" s="118">
        <f t="shared" si="8"/>
        <v>0.10312185297079557</v>
      </c>
      <c r="F13" s="118">
        <f t="shared" si="2"/>
        <v>0.10589715929521755</v>
      </c>
      <c r="G13" s="118">
        <f t="shared" si="3"/>
        <v>9.7898230088495575E-2</v>
      </c>
      <c r="H13" s="119">
        <f t="shared" si="4"/>
        <v>9.9356329427298232E-2</v>
      </c>
      <c r="I13" s="120">
        <f t="shared" si="5"/>
        <v>0.10988074957410562</v>
      </c>
      <c r="J13" s="120">
        <f t="shared" si="5"/>
        <v>0.13565085962592102</v>
      </c>
      <c r="K13" s="120">
        <f t="shared" si="5"/>
        <v>0.13866579249303393</v>
      </c>
      <c r="L13" s="496"/>
    </row>
    <row r="14" spans="1:12" x14ac:dyDescent="0.2">
      <c r="B14" s="109" t="s">
        <v>126</v>
      </c>
      <c r="C14" s="118">
        <f t="shared" si="6"/>
        <v>1.6309096204252013E-2</v>
      </c>
      <c r="D14" s="118">
        <f t="shared" si="7"/>
        <v>1.4026778395117952E-2</v>
      </c>
      <c r="E14" s="118">
        <f t="shared" si="8"/>
        <v>1.649238543055653E-2</v>
      </c>
      <c r="F14" s="118">
        <f t="shared" si="2"/>
        <v>2.3826714801444042E-2</v>
      </c>
      <c r="G14" s="118">
        <f t="shared" si="3"/>
        <v>2.7054882762174697E-2</v>
      </c>
      <c r="H14" s="119">
        <f t="shared" si="4"/>
        <v>2.9689355584724044E-2</v>
      </c>
      <c r="I14" s="120">
        <f t="shared" si="5"/>
        <v>3.6021336680263569E-2</v>
      </c>
      <c r="J14" s="120">
        <f t="shared" si="5"/>
        <v>4.4244821344774421E-2</v>
      </c>
      <c r="K14" s="120">
        <f t="shared" si="5"/>
        <v>4.3576158940397354E-2</v>
      </c>
      <c r="L14" s="496"/>
    </row>
    <row r="15" spans="1:12" x14ac:dyDescent="0.2">
      <c r="B15" s="109" t="s">
        <v>127</v>
      </c>
      <c r="C15" s="118">
        <f t="shared" si="6"/>
        <v>4.938934371225339E-2</v>
      </c>
      <c r="D15" s="118">
        <f t="shared" si="7"/>
        <v>5.4005362828892241E-2</v>
      </c>
      <c r="E15" s="118">
        <f t="shared" si="8"/>
        <v>4.9672740137979836E-2</v>
      </c>
      <c r="F15" s="118">
        <f t="shared" si="2"/>
        <v>5.2282792238824989E-2</v>
      </c>
      <c r="G15" s="118">
        <f t="shared" si="3"/>
        <v>5.6389786479123107E-2</v>
      </c>
      <c r="H15" s="119">
        <f t="shared" si="4"/>
        <v>5.4671433543202454E-2</v>
      </c>
      <c r="I15" s="120">
        <f t="shared" si="5"/>
        <v>5.3854608258753336E-2</v>
      </c>
      <c r="J15" s="120">
        <f t="shared" si="5"/>
        <v>6.0954552858771785E-2</v>
      </c>
      <c r="K15" s="120">
        <f t="shared" si="5"/>
        <v>7.478936236607607E-2</v>
      </c>
      <c r="L15" s="496"/>
    </row>
    <row r="16" spans="1:12" x14ac:dyDescent="0.2">
      <c r="B16" s="109" t="s">
        <v>128</v>
      </c>
      <c r="C16" s="118">
        <f t="shared" si="6"/>
        <v>6.8310317084192079E-2</v>
      </c>
      <c r="D16" s="118">
        <f t="shared" si="7"/>
        <v>5.3928382637977952E-2</v>
      </c>
      <c r="E16" s="118">
        <f t="shared" si="8"/>
        <v>5.5888094738710252E-2</v>
      </c>
      <c r="F16" s="118">
        <f t="shared" si="2"/>
        <v>5.7871909987806232E-2</v>
      </c>
      <c r="G16" s="118">
        <f t="shared" si="3"/>
        <v>6.3319849254918237E-2</v>
      </c>
      <c r="H16" s="119">
        <f t="shared" si="4"/>
        <v>6.8306477503261631E-2</v>
      </c>
      <c r="I16" s="120">
        <f t="shared" si="5"/>
        <v>7.4461789900811537E-2</v>
      </c>
      <c r="J16" s="120">
        <f t="shared" si="5"/>
        <v>9.4710192182285477E-2</v>
      </c>
      <c r="K16" s="120">
        <f t="shared" si="5"/>
        <v>0.1157159970512348</v>
      </c>
      <c r="L16" s="496"/>
    </row>
    <row r="17" spans="2:12" x14ac:dyDescent="0.2">
      <c r="B17" s="109" t="s">
        <v>129</v>
      </c>
      <c r="C17" s="118">
        <f t="shared" si="6"/>
        <v>6.6668424568435122E-2</v>
      </c>
      <c r="D17" s="118">
        <f t="shared" si="7"/>
        <v>7.0358778784173112E-2</v>
      </c>
      <c r="E17" s="118">
        <f t="shared" si="8"/>
        <v>6.1409632853164538E-2</v>
      </c>
      <c r="F17" s="118">
        <f t="shared" si="2"/>
        <v>5.6147886229125317E-2</v>
      </c>
      <c r="G17" s="118">
        <f t="shared" si="3"/>
        <v>5.7459729110048124E-2</v>
      </c>
      <c r="H17" s="119">
        <f t="shared" si="4"/>
        <v>6.1567771530038472E-2</v>
      </c>
      <c r="I17" s="120">
        <f t="shared" si="5"/>
        <v>6.9299284353601401E-2</v>
      </c>
      <c r="J17" s="120">
        <f t="shared" si="5"/>
        <v>7.343522197901961E-2</v>
      </c>
      <c r="K17" s="120">
        <f t="shared" si="5"/>
        <v>7.7855057786250445E-2</v>
      </c>
      <c r="L17" s="496"/>
    </row>
    <row r="18" spans="2:12" x14ac:dyDescent="0.2">
      <c r="B18" s="109" t="s">
        <v>130</v>
      </c>
      <c r="C18" s="118">
        <f t="shared" si="6"/>
        <v>4.2053827860011175E-2</v>
      </c>
      <c r="D18" s="118">
        <f t="shared" si="7"/>
        <v>4.73715218538657E-2</v>
      </c>
      <c r="E18" s="118">
        <f t="shared" si="8"/>
        <v>5.7520563373872284E-2</v>
      </c>
      <c r="F18" s="118">
        <f t="shared" si="2"/>
        <v>6.1652954811879719E-2</v>
      </c>
      <c r="G18" s="118">
        <f t="shared" si="3"/>
        <v>6.6880309871814078E-2</v>
      </c>
      <c r="H18" s="119">
        <f t="shared" si="4"/>
        <v>6.5007804609310438E-2</v>
      </c>
      <c r="I18" s="120">
        <f t="shared" si="5"/>
        <v>7.5039085724352056E-2</v>
      </c>
      <c r="J18" s="120">
        <f t="shared" si="5"/>
        <v>9.4280570883975956E-2</v>
      </c>
      <c r="K18" s="120">
        <f t="shared" si="5"/>
        <v>0.10274905278751104</v>
      </c>
      <c r="L18" s="496"/>
    </row>
    <row r="19" spans="2:12" x14ac:dyDescent="0.2">
      <c r="B19" s="109" t="s">
        <v>131</v>
      </c>
      <c r="C19" s="118">
        <f t="shared" si="6"/>
        <v>3.7383177570093459E-3</v>
      </c>
      <c r="D19" s="118">
        <f t="shared" si="7"/>
        <v>2.2499999999999999E-2</v>
      </c>
      <c r="E19" s="118">
        <f t="shared" si="8"/>
        <v>1.8804847471792729E-2</v>
      </c>
      <c r="F19" s="118">
        <f t="shared" si="2"/>
        <v>2.1048451151707705E-2</v>
      </c>
      <c r="G19" s="118">
        <f t="shared" si="3"/>
        <v>2.1024464831804281E-2</v>
      </c>
      <c r="H19" s="119">
        <f t="shared" si="4"/>
        <v>2.6354319180087848E-2</v>
      </c>
      <c r="I19" s="120">
        <f t="shared" si="5"/>
        <v>3.2336578581363004E-2</v>
      </c>
      <c r="J19" s="120">
        <f t="shared" si="5"/>
        <v>3.4236804564907276E-2</v>
      </c>
      <c r="K19" s="120">
        <f t="shared" si="5"/>
        <v>3.7173352962826645E-2</v>
      </c>
      <c r="L19" s="496"/>
    </row>
    <row r="20" spans="2:12" x14ac:dyDescent="0.2">
      <c r="B20" s="109" t="s">
        <v>132</v>
      </c>
      <c r="C20" s="118">
        <f t="shared" si="6"/>
        <v>0.13182104599873976</v>
      </c>
      <c r="D20" s="118">
        <f t="shared" si="7"/>
        <v>0.27227508650519033</v>
      </c>
      <c r="E20" s="118">
        <f t="shared" si="8"/>
        <v>0.31801175841795831</v>
      </c>
      <c r="F20" s="118">
        <f t="shared" si="2"/>
        <v>0.32917038358608386</v>
      </c>
      <c r="G20" s="118">
        <f t="shared" si="3"/>
        <v>0.30925605536332179</v>
      </c>
      <c r="H20" s="119">
        <f t="shared" si="4"/>
        <v>0.29552614996849402</v>
      </c>
      <c r="I20" s="120">
        <f t="shared" si="5"/>
        <v>0.29980404964075769</v>
      </c>
      <c r="J20" s="120">
        <f t="shared" si="5"/>
        <v>0.36174636174636177</v>
      </c>
      <c r="K20" s="120">
        <f t="shared" si="5"/>
        <v>0.34618774790656676</v>
      </c>
      <c r="L20" s="496"/>
    </row>
    <row r="21" spans="2:12" x14ac:dyDescent="0.2">
      <c r="B21" s="109" t="s">
        <v>133</v>
      </c>
      <c r="C21" s="118">
        <f t="shared" si="6"/>
        <v>1.994408201304753E-2</v>
      </c>
      <c r="D21" s="118">
        <f t="shared" si="7"/>
        <v>5.6543181557518064E-2</v>
      </c>
      <c r="E21" s="118">
        <f t="shared" si="8"/>
        <v>9.4134078212290501E-2</v>
      </c>
      <c r="F21" s="118">
        <f t="shared" si="2"/>
        <v>0.10034129692832765</v>
      </c>
      <c r="G21" s="118">
        <f t="shared" si="3"/>
        <v>0.10786699107866991</v>
      </c>
      <c r="H21" s="119">
        <f t="shared" si="4"/>
        <v>0.10332261521972133</v>
      </c>
      <c r="I21" s="120">
        <f t="shared" si="5"/>
        <v>0.10905789361247596</v>
      </c>
      <c r="J21" s="120">
        <f t="shared" si="5"/>
        <v>0.12337281576169813</v>
      </c>
      <c r="K21" s="120">
        <f t="shared" si="5"/>
        <v>0.15501165501165501</v>
      </c>
      <c r="L21" s="496"/>
    </row>
    <row r="22" spans="2:12" x14ac:dyDescent="0.2">
      <c r="B22" s="109" t="s">
        <v>134</v>
      </c>
      <c r="C22" s="118">
        <f t="shared" si="6"/>
        <v>5.1150895140664966E-3</v>
      </c>
      <c r="D22" s="118">
        <f t="shared" si="7"/>
        <v>1.0558069381598794E-2</v>
      </c>
      <c r="E22" s="118">
        <f t="shared" si="8"/>
        <v>1.0752688172043012E-2</v>
      </c>
      <c r="F22" s="118">
        <f t="shared" si="2"/>
        <v>1.496881496881497E-2</v>
      </c>
      <c r="G22" s="118">
        <f t="shared" si="3"/>
        <v>1.6060862214708368E-2</v>
      </c>
      <c r="H22" s="119">
        <f t="shared" si="4"/>
        <v>2.7370689655172413E-2</v>
      </c>
      <c r="I22" s="120">
        <f t="shared" si="5"/>
        <v>2.8005170185264973E-2</v>
      </c>
      <c r="J22" s="120">
        <f t="shared" si="5"/>
        <v>2.7472527472527472E-2</v>
      </c>
      <c r="K22" s="120">
        <f t="shared" si="5"/>
        <v>2.8553027050236154E-2</v>
      </c>
      <c r="L22" s="496"/>
    </row>
    <row r="23" spans="2:12" x14ac:dyDescent="0.2">
      <c r="B23" s="109" t="s">
        <v>135</v>
      </c>
      <c r="C23" s="118">
        <f t="shared" si="6"/>
        <v>2.5540947685565599E-2</v>
      </c>
      <c r="D23" s="118">
        <f t="shared" si="7"/>
        <v>3.3078299265349623E-2</v>
      </c>
      <c r="E23" s="118">
        <f t="shared" si="8"/>
        <v>3.2806324110671935E-2</v>
      </c>
      <c r="F23" s="118">
        <f t="shared" si="2"/>
        <v>4.2917990181923188E-2</v>
      </c>
      <c r="G23" s="118">
        <f t="shared" si="3"/>
        <v>4.4824449699836275E-2</v>
      </c>
      <c r="H23" s="119">
        <f t="shared" si="4"/>
        <v>5.0716034725829189E-2</v>
      </c>
      <c r="I23" s="120">
        <f t="shared" si="5"/>
        <v>5.9282196687061632E-2</v>
      </c>
      <c r="J23" s="120">
        <f t="shared" si="5"/>
        <v>7.2454050642896589E-2</v>
      </c>
      <c r="K23" s="120">
        <f t="shared" si="5"/>
        <v>7.6564785587805065E-2</v>
      </c>
      <c r="L23" s="496"/>
    </row>
    <row r="24" spans="2:12" x14ac:dyDescent="0.2">
      <c r="B24" s="109" t="s">
        <v>136</v>
      </c>
      <c r="C24" s="118">
        <f>B69</f>
        <v>0</v>
      </c>
      <c r="D24" s="118">
        <f t="shared" si="7"/>
        <v>0</v>
      </c>
      <c r="E24" s="118">
        <f t="shared" ref="E24:E38" si="9">L69</f>
        <v>0</v>
      </c>
      <c r="F24" s="118">
        <f t="shared" ref="F24:F38" si="10">Q69</f>
        <v>0</v>
      </c>
      <c r="G24" s="118">
        <f t="shared" ref="G24:G38" si="11">R69</f>
        <v>0</v>
      </c>
      <c r="H24" s="119">
        <f t="shared" ref="H24:H38" si="12">S69</f>
        <v>0</v>
      </c>
      <c r="I24" s="120">
        <f t="shared" ref="I24:K38" si="13">T69</f>
        <v>0</v>
      </c>
      <c r="J24" s="120">
        <f t="shared" si="13"/>
        <v>0</v>
      </c>
      <c r="K24" s="120">
        <f t="shared" si="13"/>
        <v>0</v>
      </c>
      <c r="L24" s="496"/>
    </row>
    <row r="25" spans="2:12" x14ac:dyDescent="0.2">
      <c r="B25" s="109" t="s">
        <v>137</v>
      </c>
      <c r="C25" s="118">
        <f t="shared" si="6"/>
        <v>1.099983582334592E-2</v>
      </c>
      <c r="D25" s="118">
        <f t="shared" si="7"/>
        <v>1.2080097186770587E-2</v>
      </c>
      <c r="E25" s="118">
        <f t="shared" si="9"/>
        <v>1.6285538911598386E-2</v>
      </c>
      <c r="F25" s="118">
        <f t="shared" si="10"/>
        <v>2.6101181460163585E-2</v>
      </c>
      <c r="G25" s="118">
        <f t="shared" si="11"/>
        <v>2.8526899819213265E-2</v>
      </c>
      <c r="H25" s="119">
        <f t="shared" si="12"/>
        <v>2.8132783946737436E-2</v>
      </c>
      <c r="I25" s="120">
        <f t="shared" si="13"/>
        <v>3.4444550350283563E-2</v>
      </c>
      <c r="J25" s="120">
        <f t="shared" si="13"/>
        <v>3.8696238206102192E-2</v>
      </c>
      <c r="K25" s="120">
        <f t="shared" si="13"/>
        <v>3.412176153881552E-2</v>
      </c>
      <c r="L25" s="496"/>
    </row>
    <row r="26" spans="2:12" x14ac:dyDescent="0.2">
      <c r="B26" s="109" t="s">
        <v>138</v>
      </c>
      <c r="C26" s="118">
        <f t="shared" si="6"/>
        <v>0.1983464566929134</v>
      </c>
      <c r="D26" s="118">
        <f t="shared" si="7"/>
        <v>0.21561379108410805</v>
      </c>
      <c r="E26" s="118">
        <f t="shared" si="9"/>
        <v>0.22529901641591554</v>
      </c>
      <c r="F26" s="118">
        <f t="shared" si="10"/>
        <v>0.20600034885749172</v>
      </c>
      <c r="G26" s="118">
        <f t="shared" si="11"/>
        <v>0.21644193127446715</v>
      </c>
      <c r="H26" s="119">
        <f t="shared" si="12"/>
        <v>0.23561114202864591</v>
      </c>
      <c r="I26" s="120">
        <f t="shared" si="13"/>
        <v>0.24729867482161061</v>
      </c>
      <c r="J26" s="120">
        <f t="shared" si="13"/>
        <v>0.272814039408867</v>
      </c>
      <c r="K26" s="120">
        <f t="shared" si="13"/>
        <v>0.26200242648333238</v>
      </c>
      <c r="L26" s="496"/>
    </row>
    <row r="27" spans="2:12" x14ac:dyDescent="0.2">
      <c r="B27" s="109" t="s">
        <v>139</v>
      </c>
      <c r="C27" s="118">
        <f t="shared" si="6"/>
        <v>1.5252731976676835E-2</v>
      </c>
      <c r="D27" s="118">
        <f t="shared" si="7"/>
        <v>3.9240392403924039E-2</v>
      </c>
      <c r="E27" s="118">
        <f t="shared" si="9"/>
        <v>4.2318911576744084E-2</v>
      </c>
      <c r="F27" s="118">
        <f t="shared" si="10"/>
        <v>4.8197172203360693E-2</v>
      </c>
      <c r="G27" s="118">
        <f t="shared" si="11"/>
        <v>4.7959058592792349E-2</v>
      </c>
      <c r="H27" s="119">
        <f t="shared" si="12"/>
        <v>4.9498650410008518E-2</v>
      </c>
      <c r="I27" s="120">
        <f t="shared" si="13"/>
        <v>5.6157078215901747E-2</v>
      </c>
      <c r="J27" s="120">
        <f t="shared" si="13"/>
        <v>6.5725975660931593E-2</v>
      </c>
      <c r="K27" s="120">
        <f t="shared" si="13"/>
        <v>7.1560607252418779E-2</v>
      </c>
      <c r="L27" s="496"/>
    </row>
    <row r="28" spans="2:12" x14ac:dyDescent="0.2">
      <c r="B28" s="109" t="s">
        <v>140</v>
      </c>
      <c r="C28" s="118">
        <f t="shared" si="6"/>
        <v>0.18538626852166046</v>
      </c>
      <c r="D28" s="118">
        <f t="shared" si="7"/>
        <v>0.16066240557815223</v>
      </c>
      <c r="E28" s="118">
        <f t="shared" si="9"/>
        <v>0.14971920181622655</v>
      </c>
      <c r="F28" s="118">
        <f t="shared" si="10"/>
        <v>0.12681556090796292</v>
      </c>
      <c r="G28" s="118">
        <f t="shared" si="11"/>
        <v>0.16429238673517049</v>
      </c>
      <c r="H28" s="119">
        <f t="shared" si="12"/>
        <v>0.17085981806417233</v>
      </c>
      <c r="I28" s="120">
        <f t="shared" si="13"/>
        <v>0.17229341056055858</v>
      </c>
      <c r="J28" s="120">
        <f t="shared" si="13"/>
        <v>0.19259467265725289</v>
      </c>
      <c r="K28" s="120">
        <f t="shared" si="13"/>
        <v>0.22478870928038072</v>
      </c>
      <c r="L28" s="496"/>
    </row>
    <row r="29" spans="2:12" x14ac:dyDescent="0.2">
      <c r="B29" s="109" t="s">
        <v>141</v>
      </c>
      <c r="C29" s="118">
        <f t="shared" si="6"/>
        <v>2.5409717651968731E-2</v>
      </c>
      <c r="D29" s="118">
        <f t="shared" si="7"/>
        <v>5.9233523293011035E-2</v>
      </c>
      <c r="E29" s="118">
        <f t="shared" si="9"/>
        <v>0.10971437880104257</v>
      </c>
      <c r="F29" s="118">
        <f t="shared" si="10"/>
        <v>0.12555278808519291</v>
      </c>
      <c r="G29" s="118">
        <f t="shared" si="11"/>
        <v>0.11714978804734018</v>
      </c>
      <c r="H29" s="119">
        <f t="shared" si="12"/>
        <v>0.11703962933753943</v>
      </c>
      <c r="I29" s="120">
        <f t="shared" si="13"/>
        <v>0.13193895693401816</v>
      </c>
      <c r="J29" s="120">
        <f t="shared" si="13"/>
        <v>0.14842561820537373</v>
      </c>
      <c r="K29" s="120">
        <f t="shared" si="13"/>
        <v>0.16329674022627982</v>
      </c>
      <c r="L29" s="496"/>
    </row>
    <row r="30" spans="2:12" x14ac:dyDescent="0.2">
      <c r="B30" s="109" t="s">
        <v>142</v>
      </c>
      <c r="C30" s="118">
        <f t="shared" si="6"/>
        <v>9.1115774746414829E-2</v>
      </c>
      <c r="D30" s="118">
        <f t="shared" si="7"/>
        <v>8.9559623948540321E-2</v>
      </c>
      <c r="E30" s="118">
        <f t="shared" si="9"/>
        <v>0.12262682850918145</v>
      </c>
      <c r="F30" s="118">
        <f t="shared" si="10"/>
        <v>0.10601287494863718</v>
      </c>
      <c r="G30" s="118">
        <f t="shared" si="11"/>
        <v>0.1047606056472514</v>
      </c>
      <c r="H30" s="119">
        <f t="shared" si="12"/>
        <v>0.10028614252622974</v>
      </c>
      <c r="I30" s="120">
        <f t="shared" si="13"/>
        <v>0.10979381443298969</v>
      </c>
      <c r="J30" s="120">
        <f t="shared" si="13"/>
        <v>0.14153066966797975</v>
      </c>
      <c r="K30" s="120">
        <f t="shared" si="13"/>
        <v>0.14716409691629956</v>
      </c>
      <c r="L30" s="496"/>
    </row>
    <row r="31" spans="2:12" x14ac:dyDescent="0.2">
      <c r="B31" s="109" t="s">
        <v>143</v>
      </c>
      <c r="C31" s="118">
        <f t="shared" si="6"/>
        <v>1.5396892456461531E-2</v>
      </c>
      <c r="D31" s="118">
        <f t="shared" si="7"/>
        <v>2.7743732590529247E-2</v>
      </c>
      <c r="E31" s="118">
        <f t="shared" si="9"/>
        <v>2.7145797407798853E-2</v>
      </c>
      <c r="F31" s="118">
        <f t="shared" si="10"/>
        <v>4.2369330679794703E-2</v>
      </c>
      <c r="G31" s="118">
        <f t="shared" si="11"/>
        <v>4.4121532364597094E-2</v>
      </c>
      <c r="H31" s="119">
        <f t="shared" si="12"/>
        <v>5.4354505334897489E-2</v>
      </c>
      <c r="I31" s="120">
        <f t="shared" si="13"/>
        <v>5.3832364604269649E-2</v>
      </c>
      <c r="J31" s="120">
        <f t="shared" si="13"/>
        <v>7.2291307193431312E-2</v>
      </c>
      <c r="K31" s="120">
        <f t="shared" si="13"/>
        <v>7.7335118848342821E-2</v>
      </c>
      <c r="L31" s="496"/>
    </row>
    <row r="32" spans="2:12" x14ac:dyDescent="0.2">
      <c r="B32" s="109" t="s">
        <v>144</v>
      </c>
      <c r="C32" s="118">
        <f t="shared" si="6"/>
        <v>0.18997854522804347</v>
      </c>
      <c r="D32" s="118">
        <f t="shared" si="7"/>
        <v>0.20732243765438366</v>
      </c>
      <c r="E32" s="118">
        <f t="shared" si="9"/>
        <v>0.2354406537655315</v>
      </c>
      <c r="F32" s="118">
        <f t="shared" si="10"/>
        <v>0.23056736172519041</v>
      </c>
      <c r="G32" s="118">
        <f t="shared" si="11"/>
        <v>0.2272120942641174</v>
      </c>
      <c r="H32" s="119">
        <f t="shared" si="12"/>
        <v>0.22855707979805989</v>
      </c>
      <c r="I32" s="120">
        <f t="shared" si="13"/>
        <v>0.25046121651017428</v>
      </c>
      <c r="J32" s="120">
        <f t="shared" si="13"/>
        <v>0.23323334983546404</v>
      </c>
      <c r="K32" s="120">
        <f t="shared" si="13"/>
        <v>0.24506463302504192</v>
      </c>
      <c r="L32" s="496"/>
    </row>
    <row r="33" spans="1:12" x14ac:dyDescent="0.2">
      <c r="B33" s="109" t="s">
        <v>145</v>
      </c>
      <c r="C33" s="118">
        <f t="shared" si="6"/>
        <v>0.24359841122285134</v>
      </c>
      <c r="D33" s="118">
        <f t="shared" si="7"/>
        <v>0.25515294865933891</v>
      </c>
      <c r="E33" s="118">
        <f t="shared" si="9"/>
        <v>0.30927402433906842</v>
      </c>
      <c r="F33" s="118">
        <f t="shared" si="10"/>
        <v>0.28653433580084653</v>
      </c>
      <c r="G33" s="118">
        <f t="shared" si="11"/>
        <v>0.28517065049351886</v>
      </c>
      <c r="H33" s="119">
        <f t="shared" si="12"/>
        <v>0.30430976162998924</v>
      </c>
      <c r="I33" s="120">
        <f t="shared" si="13"/>
        <v>0.31252000640204863</v>
      </c>
      <c r="J33" s="120">
        <f t="shared" si="13"/>
        <v>0.34591415013885546</v>
      </c>
      <c r="K33" s="120">
        <f t="shared" si="13"/>
        <v>0.33899361271226047</v>
      </c>
      <c r="L33" s="496"/>
    </row>
    <row r="34" spans="1:12" x14ac:dyDescent="0.2">
      <c r="B34" s="109" t="s">
        <v>146</v>
      </c>
      <c r="C34" s="118">
        <f t="shared" si="6"/>
        <v>4.8872234016784696E-3</v>
      </c>
      <c r="D34" s="118">
        <f t="shared" si="7"/>
        <v>8.2743701834242199E-3</v>
      </c>
      <c r="E34" s="118">
        <f t="shared" si="9"/>
        <v>9.7657177133634553E-3</v>
      </c>
      <c r="F34" s="118">
        <f t="shared" si="10"/>
        <v>1.6970865467009426E-2</v>
      </c>
      <c r="G34" s="118">
        <f t="shared" si="11"/>
        <v>1.8445729077539816E-2</v>
      </c>
      <c r="H34" s="119">
        <f t="shared" si="12"/>
        <v>2.0815241112126025E-2</v>
      </c>
      <c r="I34" s="120">
        <f t="shared" si="13"/>
        <v>2.4850527429527845E-2</v>
      </c>
      <c r="J34" s="120">
        <f t="shared" si="13"/>
        <v>3.00203952052027E-2</v>
      </c>
      <c r="K34" s="120">
        <f t="shared" si="13"/>
        <v>3.1928852602420177E-2</v>
      </c>
      <c r="L34" s="496"/>
    </row>
    <row r="35" spans="1:12" x14ac:dyDescent="0.2">
      <c r="B35" s="109" t="s">
        <v>147</v>
      </c>
      <c r="C35" s="118">
        <f t="shared" si="6"/>
        <v>0.18460891505466778</v>
      </c>
      <c r="D35" s="118">
        <f t="shared" si="7"/>
        <v>0.1733891078754726</v>
      </c>
      <c r="E35" s="118">
        <f t="shared" si="9"/>
        <v>0.13168493632773295</v>
      </c>
      <c r="F35" s="118">
        <f t="shared" si="10"/>
        <v>0.11824367698035691</v>
      </c>
      <c r="G35" s="118">
        <f t="shared" si="11"/>
        <v>0.10971541141955368</v>
      </c>
      <c r="H35" s="119">
        <f t="shared" si="12"/>
        <v>9.4619355347151074E-2</v>
      </c>
      <c r="I35" s="120">
        <f t="shared" si="13"/>
        <v>9.288941641149423E-2</v>
      </c>
      <c r="J35" s="120">
        <f t="shared" si="13"/>
        <v>9.9085228692826793E-2</v>
      </c>
      <c r="K35" s="120">
        <f t="shared" si="13"/>
        <v>0.10875807945223419</v>
      </c>
      <c r="L35" s="496"/>
    </row>
    <row r="36" spans="1:12" x14ac:dyDescent="0.2">
      <c r="B36" s="109" t="s">
        <v>148</v>
      </c>
      <c r="C36" s="118">
        <f t="shared" si="6"/>
        <v>0.6472491909385113</v>
      </c>
      <c r="D36" s="118">
        <f t="shared" si="7"/>
        <v>0.67500000000000004</v>
      </c>
      <c r="E36" s="118">
        <f t="shared" si="9"/>
        <v>0.71313755795981448</v>
      </c>
      <c r="F36" s="118">
        <f t="shared" si="10"/>
        <v>0.72925884955752207</v>
      </c>
      <c r="G36" s="118">
        <f t="shared" si="11"/>
        <v>0.75335182616736018</v>
      </c>
      <c r="H36" s="119" t="s">
        <v>152</v>
      </c>
      <c r="I36" s="120" t="s">
        <v>152</v>
      </c>
      <c r="J36" s="120" t="s">
        <v>152</v>
      </c>
      <c r="K36" s="120" t="s">
        <v>152</v>
      </c>
      <c r="L36" s="496"/>
    </row>
    <row r="37" spans="1:12" x14ac:dyDescent="0.2">
      <c r="B37" s="109" t="s">
        <v>149</v>
      </c>
      <c r="C37" s="118">
        <f t="shared" si="6"/>
        <v>0.52730217491901898</v>
      </c>
      <c r="D37" s="118">
        <f t="shared" si="7"/>
        <v>0.48880881729546416</v>
      </c>
      <c r="E37" s="118">
        <f t="shared" si="9"/>
        <v>0.51295120003042871</v>
      </c>
      <c r="F37" s="118">
        <f t="shared" si="10"/>
        <v>0.4747848379417689</v>
      </c>
      <c r="G37" s="118">
        <f t="shared" si="11"/>
        <v>0.41649543996251037</v>
      </c>
      <c r="H37" s="119">
        <f t="shared" si="12"/>
        <v>0.45581378794889132</v>
      </c>
      <c r="I37" s="120">
        <f t="shared" si="13"/>
        <v>0.44042441017529987</v>
      </c>
      <c r="J37" s="120">
        <f t="shared" si="13"/>
        <v>0.42086306019256076</v>
      </c>
      <c r="K37" s="120">
        <f t="shared" si="13"/>
        <v>0.35254095670078484</v>
      </c>
      <c r="L37" s="496"/>
    </row>
    <row r="38" spans="1:12" ht="13.5" thickBot="1" x14ac:dyDescent="0.25">
      <c r="B38" s="112" t="s">
        <v>150</v>
      </c>
      <c r="C38" s="121">
        <f t="shared" si="6"/>
        <v>0.14414200245651571</v>
      </c>
      <c r="D38" s="121">
        <f t="shared" si="7"/>
        <v>0.16720972740999762</v>
      </c>
      <c r="E38" s="121">
        <f t="shared" si="9"/>
        <v>0.16781391830559758</v>
      </c>
      <c r="F38" s="121">
        <f t="shared" si="10"/>
        <v>0.15375513071774582</v>
      </c>
      <c r="G38" s="121">
        <f t="shared" si="11"/>
        <v>0.1487998300644339</v>
      </c>
      <c r="H38" s="122">
        <f t="shared" si="12"/>
        <v>0.16981621461390248</v>
      </c>
      <c r="I38" s="123">
        <f t="shared" si="13"/>
        <v>0.17016126161404008</v>
      </c>
      <c r="J38" s="123">
        <f t="shared" si="13"/>
        <v>0.17023611455272752</v>
      </c>
      <c r="K38" s="123">
        <f t="shared" si="13"/>
        <v>0.18097658377200945</v>
      </c>
      <c r="L38" s="496"/>
    </row>
    <row r="39" spans="1:12" ht="3.75" customHeight="1" thickBot="1" x14ac:dyDescent="0.25">
      <c r="B39" s="109"/>
      <c r="C39" s="107"/>
      <c r="D39" s="107"/>
      <c r="E39" s="107"/>
      <c r="F39" s="107"/>
      <c r="G39" s="107"/>
      <c r="H39" s="110"/>
      <c r="I39" s="111"/>
    </row>
    <row r="40" spans="1:12" x14ac:dyDescent="0.2">
      <c r="A40" t="s">
        <v>113</v>
      </c>
      <c r="B40" s="317" t="s">
        <v>113</v>
      </c>
      <c r="C40" s="320">
        <f>'IEA data'!K5</f>
        <v>0.12733123887083692</v>
      </c>
      <c r="D40" s="325">
        <f>'IEA data'!K12</f>
        <v>0.13146644433332771</v>
      </c>
      <c r="E40" s="170">
        <f>'IEA data'!K19</f>
        <v>0.13032784381148482</v>
      </c>
      <c r="F40" s="325">
        <f>'IEA data'!K26</f>
        <v>0.12473427856586485</v>
      </c>
      <c r="G40" s="170">
        <f>'IEA data'!K33</f>
        <v>0.12486428690708026</v>
      </c>
      <c r="H40" s="325">
        <f>'IEA data'!K40</f>
        <v>0.12705823104770789</v>
      </c>
      <c r="I40" s="321">
        <f>'IEA data'!K47</f>
        <v>0.1280701198837895</v>
      </c>
      <c r="J40" s="464">
        <f>'IEA data'!K54</f>
        <v>0.13174434028375867</v>
      </c>
      <c r="K40" s="328">
        <f>'IEA data'!K61</f>
        <v>0.13173015319719247</v>
      </c>
      <c r="L40" s="50"/>
    </row>
    <row r="41" spans="1:12" x14ac:dyDescent="0.2">
      <c r="A41" t="s">
        <v>114</v>
      </c>
      <c r="B41" s="318" t="s">
        <v>114</v>
      </c>
      <c r="C41" s="322">
        <f>'IEA data'!K6</f>
        <v>0.28692126831804943</v>
      </c>
      <c r="D41" s="326">
        <f>'IEA data'!K13</f>
        <v>0.29024854896498326</v>
      </c>
      <c r="E41" s="171">
        <f>'IEA data'!K20</f>
        <v>0.28978215121545509</v>
      </c>
      <c r="F41" s="326">
        <f>'IEA data'!K27</f>
        <v>0.27114846191509895</v>
      </c>
      <c r="G41" s="171">
        <f>'IEA data'!K34</f>
        <v>0.27077522875208215</v>
      </c>
      <c r="H41" s="326">
        <f>'IEA data'!K41</f>
        <v>0.27531754920027346</v>
      </c>
      <c r="I41" s="316">
        <f>'IEA data'!K48</f>
        <v>0.27741672581416604</v>
      </c>
      <c r="J41" s="465">
        <f>'IEA data'!K55</f>
        <v>0.29045646582710449</v>
      </c>
      <c r="K41" s="329">
        <f>'IEA data'!K62</f>
        <v>0.29024989085156727</v>
      </c>
      <c r="L41" s="50"/>
    </row>
    <row r="42" spans="1:12" x14ac:dyDescent="0.2">
      <c r="A42" t="s">
        <v>115</v>
      </c>
      <c r="B42" s="318" t="s">
        <v>115</v>
      </c>
      <c r="C42" s="322">
        <f>'IEA data'!K7</f>
        <v>1.6038072730082055E-3</v>
      </c>
      <c r="D42" s="326">
        <f>'IEA data'!K14</f>
        <v>1.3241857918089468E-3</v>
      </c>
      <c r="E42" s="171">
        <f>'IEA data'!K21</f>
        <v>8.6606210280084403E-4</v>
      </c>
      <c r="F42" s="326">
        <f>'IEA data'!K28</f>
        <v>2.0368066259826012E-3</v>
      </c>
      <c r="G42" s="171">
        <f>'IEA data'!K35</f>
        <v>2.1037261964003927E-3</v>
      </c>
      <c r="H42" s="326">
        <f>'IEA data'!K42</f>
        <v>1.9823486398690003E-3</v>
      </c>
      <c r="I42" s="316">
        <f>'IEA data'!K49</f>
        <v>1.0604891198429448E-3</v>
      </c>
      <c r="J42" s="465">
        <f>'IEA data'!K56</f>
        <v>1.1791594674447348E-3</v>
      </c>
      <c r="K42" s="329">
        <f>'IEA data'!K63</f>
        <v>1.3778782097677697E-3</v>
      </c>
      <c r="L42" s="50"/>
    </row>
    <row r="43" spans="1:12" x14ac:dyDescent="0.2">
      <c r="B43" s="318" t="s">
        <v>117</v>
      </c>
      <c r="C43" s="322">
        <f>'IEA data'!K8</f>
        <v>0.23848818644414177</v>
      </c>
      <c r="D43" s="326">
        <f>'IEA data'!K15</f>
        <v>0.20868470583094847</v>
      </c>
      <c r="E43" s="171">
        <f>'IEA data'!K22</f>
        <v>0.1957526519115548</v>
      </c>
      <c r="F43" s="326">
        <f>'IEA data'!K29</f>
        <v>0.14547866750074345</v>
      </c>
      <c r="G43" s="171">
        <f>'IEA data'!K36</f>
        <v>0.13925494224913587</v>
      </c>
      <c r="H43" s="326">
        <f>'IEA data'!K43</f>
        <v>0.1351237349606581</v>
      </c>
      <c r="I43" s="316">
        <f>'IEA data'!K50</f>
        <v>0.13464133894958336</v>
      </c>
      <c r="J43" s="465">
        <f>'IEA data'!K57</f>
        <v>0.13178197682555759</v>
      </c>
      <c r="K43" s="329">
        <f>'IEA data'!K64</f>
        <v>0.12857695510700115</v>
      </c>
      <c r="L43" s="50"/>
    </row>
    <row r="44" spans="1:12" x14ac:dyDescent="0.2">
      <c r="B44" s="318" t="s">
        <v>118</v>
      </c>
      <c r="C44" s="322">
        <f>'IEA data'!K9</f>
        <v>0.47849209184248775</v>
      </c>
      <c r="D44" s="326">
        <f>'IEA data'!K16</f>
        <v>0.43575029026302142</v>
      </c>
      <c r="E44" s="171">
        <f>'IEA data'!K23</f>
        <v>0.42429405358350752</v>
      </c>
      <c r="F44" s="326">
        <f>'IEA data'!K30</f>
        <v>0.397388461497862</v>
      </c>
      <c r="G44" s="171">
        <f>'IEA data'!K37</f>
        <v>0.39083134945096537</v>
      </c>
      <c r="H44" s="326">
        <f>'IEA data'!K44</f>
        <v>0.38459550241506718</v>
      </c>
      <c r="I44" s="316">
        <f>'IEA data'!K51</f>
        <v>0.37474829316850106</v>
      </c>
      <c r="J44" s="465">
        <f>'IEA data'!K58</f>
        <v>0.3534084593996325</v>
      </c>
      <c r="K44" s="329">
        <f>'IEA data'!K65</f>
        <v>0.35094389841017809</v>
      </c>
      <c r="L44" s="50"/>
    </row>
    <row r="45" spans="1:12" x14ac:dyDescent="0.2">
      <c r="B45" s="318" t="s">
        <v>119</v>
      </c>
      <c r="C45" s="322">
        <f>'IEA data'!K10</f>
        <v>2.0472319302286761E-2</v>
      </c>
      <c r="D45" s="326">
        <f>'IEA data'!K17</f>
        <v>2.4407424505485234E-2</v>
      </c>
      <c r="E45" s="171">
        <f>'IEA data'!K24</f>
        <v>2.1644767088093129E-2</v>
      </c>
      <c r="F45" s="326">
        <f>'IEA data'!K31</f>
        <v>1.8411699124214569E-2</v>
      </c>
      <c r="G45" s="171">
        <f>'IEA data'!K38</f>
        <v>1.8489760795531954E-2</v>
      </c>
      <c r="H45" s="326">
        <f>'IEA data'!K45</f>
        <v>1.7935563244197643E-2</v>
      </c>
      <c r="I45" s="316">
        <f>'IEA data'!K52</f>
        <v>1.6538543314159378E-2</v>
      </c>
      <c r="J45" s="465">
        <f>'IEA data'!K59</f>
        <v>1.8365427505701162E-2</v>
      </c>
      <c r="K45" s="329">
        <f>'IEA data'!K66</f>
        <v>1.6784317356732165E-2</v>
      </c>
      <c r="L45" s="50"/>
    </row>
    <row r="46" spans="1:12" ht="13.5" thickBot="1" x14ac:dyDescent="0.25">
      <c r="B46" s="319" t="s">
        <v>116</v>
      </c>
      <c r="C46" s="323">
        <f>'IEA data'!K11</f>
        <v>6.0616010406550264E-2</v>
      </c>
      <c r="D46" s="327">
        <f>'IEA data'!K18</f>
        <v>6.6953512114278829E-2</v>
      </c>
      <c r="E46" s="172">
        <f>'IEA data'!K25</f>
        <v>6.6041849855962648E-2</v>
      </c>
      <c r="F46" s="327">
        <f>'IEA data'!K32</f>
        <v>6.7746009163882695E-2</v>
      </c>
      <c r="G46" s="172">
        <f>'IEA data'!K39</f>
        <v>6.9333631465378937E-2</v>
      </c>
      <c r="H46" s="327">
        <f>'IEA data'!K46</f>
        <v>6.902268702673342E-2</v>
      </c>
      <c r="I46" s="324">
        <f>'IEA data'!K53</f>
        <v>7.1447883155604672E-2</v>
      </c>
      <c r="J46" s="466">
        <f>'IEA data'!K60</f>
        <v>7.3712945212003292E-2</v>
      </c>
      <c r="K46" s="330">
        <f>'IEA data'!K67</f>
        <v>7.6837671073141905E-2</v>
      </c>
      <c r="L46" s="50"/>
    </row>
    <row r="47" spans="1:12" x14ac:dyDescent="0.2">
      <c r="B47" s="108" t="s">
        <v>151</v>
      </c>
    </row>
    <row r="50" spans="1:24" s="28" customFormat="1" x14ac:dyDescent="0.2">
      <c r="B50" s="28">
        <v>1990</v>
      </c>
      <c r="C50" s="28">
        <f>B50+1</f>
        <v>1991</v>
      </c>
      <c r="D50" s="28">
        <f t="shared" ref="D50:V50" si="14">C50+1</f>
        <v>1992</v>
      </c>
      <c r="E50" s="28">
        <f t="shared" si="14"/>
        <v>1993</v>
      </c>
      <c r="F50" s="28">
        <f t="shared" si="14"/>
        <v>1994</v>
      </c>
      <c r="G50" s="28">
        <f t="shared" si="14"/>
        <v>1995</v>
      </c>
      <c r="H50" s="28">
        <f t="shared" si="14"/>
        <v>1996</v>
      </c>
      <c r="I50" s="28">
        <f t="shared" si="14"/>
        <v>1997</v>
      </c>
      <c r="J50" s="28">
        <f t="shared" si="14"/>
        <v>1998</v>
      </c>
      <c r="K50" s="28">
        <f t="shared" si="14"/>
        <v>1999</v>
      </c>
      <c r="L50" s="28">
        <f t="shared" si="14"/>
        <v>2000</v>
      </c>
      <c r="M50" s="28">
        <f t="shared" si="14"/>
        <v>2001</v>
      </c>
      <c r="N50" s="28">
        <f t="shared" si="14"/>
        <v>2002</v>
      </c>
      <c r="O50" s="28">
        <f t="shared" si="14"/>
        <v>2003</v>
      </c>
      <c r="P50" s="28">
        <f t="shared" si="14"/>
        <v>2004</v>
      </c>
      <c r="Q50" s="28">
        <f>P50+1</f>
        <v>2005</v>
      </c>
      <c r="R50" s="28">
        <f t="shared" si="14"/>
        <v>2006</v>
      </c>
      <c r="S50" s="28">
        <f t="shared" si="14"/>
        <v>2007</v>
      </c>
      <c r="T50" s="28">
        <f t="shared" si="14"/>
        <v>2008</v>
      </c>
      <c r="U50" s="28">
        <f t="shared" si="14"/>
        <v>2009</v>
      </c>
      <c r="V50" s="28">
        <f t="shared" si="14"/>
        <v>2010</v>
      </c>
      <c r="X50" s="28" t="s">
        <v>273</v>
      </c>
    </row>
    <row r="51" spans="1:24" x14ac:dyDescent="0.2">
      <c r="A51" s="113" t="s">
        <v>36</v>
      </c>
      <c r="B51" s="26">
        <f>('Eurostat data'!B65+'Eurostat data'!B243+'Eurostat data'!B150+'Eurostat data'!B199+'Eurostat data'!B107)/'Eurostat data'!B16</f>
        <v>4.2440732438312437E-2</v>
      </c>
      <c r="C51" s="26">
        <f>('Eurostat data'!C65+'Eurostat data'!C243+'Eurostat data'!C150+'Eurostat data'!C199+'Eurostat data'!C107)/'Eurostat data'!C16</f>
        <v>4.3837185592112367E-2</v>
      </c>
      <c r="D51" s="26">
        <f>('Eurostat data'!D65+'Eurostat data'!D243+'Eurostat data'!D150+'Eurostat data'!D199+'Eurostat data'!D107)/'Eurostat data'!D16</f>
        <v>4.6096472495736687E-2</v>
      </c>
      <c r="E51" s="26">
        <f>('Eurostat data'!E65+'Eurostat data'!E243+'Eurostat data'!E150+'Eurostat data'!E199+'Eurostat data'!E107)/'Eurostat data'!E16</f>
        <v>4.8878156497153318E-2</v>
      </c>
      <c r="F51" s="26">
        <f>('Eurostat data'!F65+'Eurostat data'!F243+'Eurostat data'!F150+'Eurostat data'!F199+'Eurostat data'!F107)/'Eurostat data'!F16</f>
        <v>4.9643850910445687E-2</v>
      </c>
      <c r="G51" s="26">
        <f>('Eurostat data'!G65+'Eurostat data'!G243+'Eurostat data'!G150+'Eurostat data'!G199+'Eurostat data'!G107)/'Eurostat data'!G16</f>
        <v>4.9679696614004148E-2</v>
      </c>
      <c r="H51" s="26">
        <f>('Eurostat data'!H65+'Eurostat data'!H243+'Eurostat data'!H150+'Eurostat data'!H199+'Eurostat data'!H107)/'Eurostat data'!H16</f>
        <v>5.0057527060903335E-2</v>
      </c>
      <c r="I51" s="26">
        <f>('Eurostat data'!I65+'Eurostat data'!I243+'Eurostat data'!I150+'Eurostat data'!I199+'Eurostat data'!I107)/'Eurostat data'!I16</f>
        <v>5.2578296933858674E-2</v>
      </c>
      <c r="J51" s="26">
        <f>('Eurostat data'!J65+'Eurostat data'!J243+'Eurostat data'!J150+'Eurostat data'!J199+'Eurostat data'!J107)/'Eurostat data'!J16</f>
        <v>5.3692748418538397E-2</v>
      </c>
      <c r="K51" s="26">
        <f>('Eurostat data'!K65+'Eurostat data'!K243+'Eurostat data'!K150+'Eurostat data'!K199+'Eurostat data'!K107)/'Eurostat data'!K16</f>
        <v>5.4202340203503584E-2</v>
      </c>
      <c r="L51" s="26">
        <f>('Eurostat data'!L65+'Eurostat data'!L243+'Eurostat data'!L150+'Eurostat data'!L199+'Eurostat data'!L107)/'Eurostat data'!L16</f>
        <v>5.6193786791859962E-2</v>
      </c>
      <c r="M51" s="26">
        <f>('Eurostat data'!M65+'Eurostat data'!M243+'Eurostat data'!M150+'Eurostat data'!M199+'Eurostat data'!M107)/'Eurostat data'!M16</f>
        <v>5.6670932854885142E-2</v>
      </c>
      <c r="N51" s="26">
        <f>('Eurostat data'!N65+'Eurostat data'!N243+'Eurostat data'!N150+'Eurostat data'!N199+'Eurostat data'!N107)/'Eurostat data'!N16</f>
        <v>5.5582539456846297E-2</v>
      </c>
      <c r="O51" s="26">
        <f>('Eurostat data'!O65+'Eurostat data'!O243+'Eurostat data'!O150+'Eurostat data'!O199+'Eurostat data'!O107)/'Eurostat data'!O16</f>
        <v>5.7749822283014368E-2</v>
      </c>
      <c r="P51" s="26">
        <f>('Eurostat data'!P65+'Eurostat data'!P243+'Eurostat data'!P150+'Eurostat data'!P199+'Eurostat data'!P107)/'Eurostat data'!P16</f>
        <v>6.1286957438895701E-2</v>
      </c>
      <c r="Q51" s="26">
        <f>('Eurostat data'!Q65+'Eurostat data'!Q243+'Eurostat data'!Q150+'Eurostat data'!Q199+'Eurostat data'!Q107)/'Eurostat data'!Q16</f>
        <v>6.3580149127658567E-2</v>
      </c>
      <c r="R51" s="26">
        <f>('Eurostat data'!R65+'Eurostat data'!R243+'Eurostat data'!R150+'Eurostat data'!R199+'Eurostat data'!R107)/'Eurostat data'!R16</f>
        <v>6.7575065604865633E-2</v>
      </c>
      <c r="S51" s="26">
        <f>('Eurostat data'!S65+'Eurostat data'!S243+'Eurostat data'!S150+'Eurostat data'!S199+'Eurostat data'!S107)/'Eurostat data'!S16</f>
        <v>7.4118545889569606E-2</v>
      </c>
      <c r="T51" s="26">
        <f>('Eurostat data'!T65+'Eurostat data'!T243+'Eurostat data'!T150+'Eurostat data'!T199+'Eurostat data'!T107)/'Eurostat data'!T16</f>
        <v>7.9835473236628041E-2</v>
      </c>
      <c r="U51" s="26">
        <f>('Eurostat data'!U65+'Eurostat data'!U243+'Eurostat data'!U150+'Eurostat data'!U199+'Eurostat data'!U107)/'Eurostat data'!U16</f>
        <v>8.9637653379860738E-2</v>
      </c>
      <c r="V51" s="26">
        <f>('Eurostat data'!V65+'Eurostat data'!V243+'Eurostat data'!V150+'Eurostat data'!V199+'Eurostat data'!V107)/'Eurostat data'!V16</f>
        <v>9.7836573309494232E-2</v>
      </c>
      <c r="X51" s="220">
        <f>V51-Q51</f>
        <v>3.4256424181835665E-2</v>
      </c>
    </row>
    <row r="52" spans="1:24" s="149" customFormat="1" ht="13.5" thickBot="1" x14ac:dyDescent="0.25">
      <c r="A52" s="150" t="s">
        <v>180</v>
      </c>
      <c r="B52" s="151">
        <f>('Eurostat data'!B99+'Eurostat data'!B278+'Eurostat data'!B185+'Eurostat data'!B234+'Eurostat data'!B142)/'Eurostat data'!B51</f>
        <v>4.7499740348099125E-2</v>
      </c>
      <c r="C52" s="151">
        <f>('Eurostat data'!C99+'Eurostat data'!C278+'Eurostat data'!C185+'Eurostat data'!C234+'Eurostat data'!C142)/'Eurostat data'!C51</f>
        <v>4.8174842067786536E-2</v>
      </c>
      <c r="D52" s="151">
        <f>('Eurostat data'!D99+'Eurostat data'!D278+'Eurostat data'!D185+'Eurostat data'!D234+'Eurostat data'!D142)/'Eurostat data'!D51</f>
        <v>4.9944184616344436E-2</v>
      </c>
      <c r="E52" s="151">
        <f>('Eurostat data'!E99+'Eurostat data'!E278+'Eurostat data'!E185+'Eurostat data'!E234+'Eurostat data'!E142)/'Eurostat data'!E51</f>
        <v>5.0812074094476321E-2</v>
      </c>
      <c r="F52" s="151">
        <f>('Eurostat data'!F99+'Eurostat data'!F278+'Eurostat data'!F185+'Eurostat data'!F234+'Eurostat data'!F142)/'Eurostat data'!F51</f>
        <v>5.1073622464621986E-2</v>
      </c>
      <c r="G52" s="151">
        <f>('Eurostat data'!G99+'Eurostat data'!G278+'Eurostat data'!G185+'Eurostat data'!G234+'Eurostat data'!G142)/'Eurostat data'!G51</f>
        <v>5.095179228263249E-2</v>
      </c>
      <c r="H52" s="151">
        <f>('Eurostat data'!H99+'Eurostat data'!H278+'Eurostat data'!H185+'Eurostat data'!H234+'Eurostat data'!H142)/'Eurostat data'!H51</f>
        <v>5.0736724854623168E-2</v>
      </c>
      <c r="I52" s="151">
        <f>('Eurostat data'!I99+'Eurostat data'!I278+'Eurostat data'!I185+'Eurostat data'!I234+'Eurostat data'!I142)/'Eurostat data'!I51</f>
        <v>5.2736368703866734E-2</v>
      </c>
      <c r="J52" s="151">
        <f>('Eurostat data'!J99+'Eurostat data'!J278+'Eurostat data'!J185+'Eurostat data'!J234+'Eurostat data'!J142)/'Eurostat data'!J51</f>
        <v>5.3412239894147714E-2</v>
      </c>
      <c r="K52" s="151">
        <f>('Eurostat data'!K99+'Eurostat data'!K278+'Eurostat data'!K185+'Eurostat data'!K234+'Eurostat data'!K142)/'Eurostat data'!K51</f>
        <v>5.3811637586581196E-2</v>
      </c>
      <c r="L52" s="151">
        <f>('Eurostat data'!L99+'Eurostat data'!L278+'Eurostat data'!L185+'Eurostat data'!L234+'Eurostat data'!L142)/'Eurostat data'!L51</f>
        <v>5.6101350169681374E-2</v>
      </c>
      <c r="M52" s="151">
        <f>('Eurostat data'!M99+'Eurostat data'!M278+'Eurostat data'!M185+'Eurostat data'!M234+'Eurostat data'!M142)/'Eurostat data'!M51</f>
        <v>5.6764170564225308E-2</v>
      </c>
      <c r="N52" s="151">
        <f>('Eurostat data'!N99+'Eurostat data'!N278+'Eurostat data'!N185+'Eurostat data'!N234+'Eurostat data'!N142)/'Eurostat data'!N51</f>
        <v>5.5146077963968795E-2</v>
      </c>
      <c r="O52" s="151">
        <f>('Eurostat data'!O99+'Eurostat data'!O278+'Eurostat data'!O185+'Eurostat data'!O234+'Eurostat data'!O142)/'Eurostat data'!O51</f>
        <v>5.7755091092044644E-2</v>
      </c>
      <c r="P52" s="151">
        <f>('Eurostat data'!P99+'Eurostat data'!P278+'Eurostat data'!P185+'Eurostat data'!P234+'Eurostat data'!P142)/'Eurostat data'!P51</f>
        <v>6.0996160471508812E-2</v>
      </c>
      <c r="Q52" s="151">
        <f>('Eurostat data'!Q99+'Eurostat data'!Q278+'Eurostat data'!Q185+'Eurostat data'!Q234+'Eurostat data'!Q142)/'Eurostat data'!Q51</f>
        <v>6.3162356110513324E-2</v>
      </c>
      <c r="R52" s="151">
        <f>('Eurostat data'!R99+'Eurostat data'!R278+'Eurostat data'!R185+'Eurostat data'!R234+'Eurostat data'!R142)/'Eurostat data'!R51</f>
        <v>6.8026607309044113E-2</v>
      </c>
      <c r="S52" s="151">
        <f>('Eurostat data'!S99+'Eurostat data'!S278+'Eurostat data'!S185+'Eurostat data'!S234+'Eurostat data'!S142)/'Eurostat data'!S51</f>
        <v>7.5432017416146843E-2</v>
      </c>
      <c r="T52" s="151">
        <f>('Eurostat data'!T99+'Eurostat data'!T278+'Eurostat data'!T185+'Eurostat data'!T234+'Eurostat data'!T142)/'Eurostat data'!T51</f>
        <v>8.1028373230376621E-2</v>
      </c>
      <c r="U52" s="151">
        <f>('Eurostat data'!U99+'Eurostat data'!U278+'Eurostat data'!U185+'Eurostat data'!U234+'Eurostat data'!U142)/'Eurostat data'!U51</f>
        <v>9.02866997616385E-2</v>
      </c>
      <c r="V52" s="151">
        <f>('Eurostat data'!V99+'Eurostat data'!V278+'Eurostat data'!V185+'Eurostat data'!V234+'Eurostat data'!V142)/'Eurostat data'!V51</f>
        <v>9.8708690610395583E-2</v>
      </c>
      <c r="X52" s="220">
        <f t="shared" ref="X52:X78" si="15">V52-Q52</f>
        <v>3.5546334499882259E-2</v>
      </c>
    </row>
    <row r="53" spans="1:24" ht="14.25" thickTop="1" thickBot="1" x14ac:dyDescent="0.25">
      <c r="A53" s="462" t="s">
        <v>283</v>
      </c>
      <c r="B53" s="26">
        <f>('Eurostat data'!B66+'Eurostat data'!B244+'Eurostat data'!B151+'Eurostat data'!B200+'Eurostat data'!B108)/'Eurostat data'!B17</f>
        <v>9.8794785603017136E-3</v>
      </c>
      <c r="C53" s="26">
        <f>('Eurostat data'!C66+'Eurostat data'!C244+'Eurostat data'!C151+'Eurostat data'!C200+'Eurostat data'!C108)/'Eurostat data'!C17</f>
        <v>9.5928918244186281E-3</v>
      </c>
      <c r="D53" s="26">
        <f>('Eurostat data'!D66+'Eurostat data'!D244+'Eurostat data'!D151+'Eurostat data'!D200+'Eurostat data'!D108)/'Eurostat data'!D17</f>
        <v>9.3906754287047482E-3</v>
      </c>
      <c r="E53" s="26">
        <f>('Eurostat data'!E66+'Eurostat data'!E244+'Eurostat data'!E151+'Eurostat data'!E200+'Eurostat data'!E108)/'Eurostat data'!E17</f>
        <v>8.1620435042905615E-3</v>
      </c>
      <c r="F53" s="26">
        <f>('Eurostat data'!F66+'Eurostat data'!F244+'Eurostat data'!F151+'Eurostat data'!F200+'Eurostat data'!F108)/'Eurostat data'!F17</f>
        <v>7.6417775602778144E-3</v>
      </c>
      <c r="G53" s="26">
        <f>('Eurostat data'!G66+'Eurostat data'!G244+'Eurostat data'!G151+'Eurostat data'!G200+'Eurostat data'!G108)/'Eurostat data'!G17</f>
        <v>9.7530339693739955E-3</v>
      </c>
      <c r="H53" s="26">
        <f>('Eurostat data'!H66+'Eurostat data'!H244+'Eurostat data'!H151+'Eurostat data'!H200+'Eurostat data'!H108)/'Eurostat data'!H17</f>
        <v>9.251633929666556E-3</v>
      </c>
      <c r="I53" s="26">
        <f>('Eurostat data'!I66+'Eurostat data'!I244+'Eurostat data'!I151+'Eurostat data'!I200+'Eurostat data'!I108)/'Eurostat data'!I17</f>
        <v>9.051904562578485E-3</v>
      </c>
      <c r="J53" s="26">
        <f>('Eurostat data'!J66+'Eurostat data'!J244+'Eurostat data'!J151+'Eurostat data'!J200+'Eurostat data'!J108)/'Eurostat data'!J17</f>
        <v>9.741258502238781E-3</v>
      </c>
      <c r="K53" s="26">
        <f>('Eurostat data'!K66+'Eurostat data'!K244+'Eurostat data'!K151+'Eurostat data'!K200+'Eurostat data'!K108)/'Eurostat data'!K17</f>
        <v>1.0277980359898917E-2</v>
      </c>
      <c r="L53" s="26">
        <f>('Eurostat data'!L66+'Eurostat data'!L244+'Eurostat data'!L151+'Eurostat data'!L200+'Eurostat data'!L108)/'Eurostat data'!L17</f>
        <v>1.077484293724245E-2</v>
      </c>
      <c r="M53" s="26">
        <f>('Eurostat data'!M66+'Eurostat data'!M244+'Eurostat data'!M151+'Eurostat data'!M200+'Eurostat data'!M108)/'Eurostat data'!M17</f>
        <v>1.2004024076252834E-2</v>
      </c>
      <c r="N53" s="26">
        <f>('Eurostat data'!N66+'Eurostat data'!N244+'Eurostat data'!N151+'Eurostat data'!N200+'Eurostat data'!N108)/'Eurostat data'!N17</f>
        <v>1.262612828288202E-2</v>
      </c>
      <c r="O53" s="26">
        <f>('Eurostat data'!O66+'Eurostat data'!O244+'Eurostat data'!O151+'Eurostat data'!O200+'Eurostat data'!O108)/'Eurostat data'!O17</f>
        <v>1.4547223946710515E-2</v>
      </c>
      <c r="P53" s="26">
        <f>('Eurostat data'!P66+'Eurostat data'!P244+'Eurostat data'!P151+'Eurostat data'!P200+'Eurostat data'!P108)/'Eurostat data'!P17</f>
        <v>1.6327772425333401E-2</v>
      </c>
      <c r="Q53" s="26">
        <f>('Eurostat data'!Q66+'Eurostat data'!Q244+'Eurostat data'!Q151+'Eurostat data'!Q200+'Eurostat data'!Q108)/'Eurostat data'!Q17</f>
        <v>1.9616486665197268E-2</v>
      </c>
      <c r="R53" s="26">
        <f>('Eurostat data'!R66+'Eurostat data'!R244+'Eurostat data'!R151+'Eurostat data'!R200+'Eurostat data'!R108)/'Eurostat data'!R17</f>
        <v>2.337497643651569E-2</v>
      </c>
      <c r="S53" s="26">
        <f>('Eurostat data'!S66+'Eurostat data'!S244+'Eurostat data'!S151+'Eurostat data'!S200+'Eurostat data'!S108)/'Eurostat data'!S17</f>
        <v>2.6665263231759731E-2</v>
      </c>
      <c r="T53" s="26">
        <f>('Eurostat data'!T66+'Eurostat data'!T244+'Eurostat data'!T151+'Eurostat data'!T200+'Eurostat data'!T108)/'Eurostat data'!T17</f>
        <v>3.0524109014675053E-2</v>
      </c>
      <c r="U53" s="26">
        <f>('Eurostat data'!U66+'Eurostat data'!U244+'Eurostat data'!U151+'Eurostat data'!U200+'Eurostat data'!U108)/'Eurostat data'!U17</f>
        <v>3.8565454576743707E-2</v>
      </c>
      <c r="V53" s="26">
        <f>('Eurostat data'!V66+'Eurostat data'!V244+'Eurostat data'!V151+'Eurostat data'!V200+'Eurostat data'!V108)/'Eurostat data'!V17</f>
        <v>4.1526429605059915E-2</v>
      </c>
      <c r="X53" s="220">
        <f t="shared" si="15"/>
        <v>2.1909942939862648E-2</v>
      </c>
    </row>
    <row r="54" spans="1:24" ht="14.25" thickTop="1" thickBot="1" x14ac:dyDescent="0.25">
      <c r="A54" s="462" t="s">
        <v>284</v>
      </c>
      <c r="B54" s="26">
        <f>('Eurostat data'!B67+'Eurostat data'!B245+'Eurostat data'!B152+'Eurostat data'!B201+'Eurostat data'!B109)/'Eurostat data'!B18</f>
        <v>1.1804324707550514E-2</v>
      </c>
      <c r="C54" s="26">
        <f>('Eurostat data'!C67+'Eurostat data'!C245+'Eurostat data'!C152+'Eurostat data'!C201+'Eurostat data'!C109)/'Eurostat data'!C18</f>
        <v>1.5788053256567111E-2</v>
      </c>
      <c r="D54" s="26">
        <f>('Eurostat data'!D67+'Eurostat data'!D245+'Eurostat data'!D152+'Eurostat data'!D201+'Eurostat data'!D109)/'Eurostat data'!D18</f>
        <v>1.6369764082811749E-2</v>
      </c>
      <c r="E54" s="26">
        <f>('Eurostat data'!E67+'Eurostat data'!E245+'Eurostat data'!E152+'Eurostat data'!E201+'Eurostat data'!E109)/'Eurostat data'!E18</f>
        <v>1.4244630178844253E-2</v>
      </c>
      <c r="F54" s="26">
        <f>('Eurostat data'!F67+'Eurostat data'!F245+'Eurostat data'!F152+'Eurostat data'!F201+'Eurostat data'!F109)/'Eurostat data'!F18</f>
        <v>1.3619038765455052E-2</v>
      </c>
      <c r="G54" s="26">
        <f>('Eurostat data'!G67+'Eurostat data'!G245+'Eurostat data'!G152+'Eurostat data'!G201+'Eurostat data'!G109)/'Eurostat data'!G18</f>
        <v>1.7556599743699275E-2</v>
      </c>
      <c r="H54" s="26">
        <f>('Eurostat data'!H67+'Eurostat data'!H245+'Eurostat data'!H152+'Eurostat data'!H201+'Eurostat data'!H109)/'Eurostat data'!H18</f>
        <v>2.1182053494391718E-2</v>
      </c>
      <c r="I54" s="26">
        <f>('Eurostat data'!I67+'Eurostat data'!I245+'Eurostat data'!I152+'Eurostat data'!I201+'Eurostat data'!I109)/'Eurostat data'!I18</f>
        <v>2.2793520332584701E-2</v>
      </c>
      <c r="J54" s="26">
        <f>('Eurostat data'!J67+'Eurostat data'!J245+'Eurostat data'!J152+'Eurostat data'!J201+'Eurostat data'!J109)/'Eurostat data'!J18</f>
        <v>3.3564356435643566E-2</v>
      </c>
      <c r="K54" s="26">
        <f>('Eurostat data'!K67+'Eurostat data'!K245+'Eurostat data'!K152+'Eurostat data'!K201+'Eurostat data'!K109)/'Eurostat data'!K18</f>
        <v>3.5970043185918107E-2</v>
      </c>
      <c r="L54" s="26">
        <f>('Eurostat data'!L67+'Eurostat data'!L245+'Eurostat data'!L152+'Eurostat data'!L201+'Eurostat data'!L109)/'Eurostat data'!L18</f>
        <v>4.1535254182926175E-2</v>
      </c>
      <c r="M54" s="26">
        <f>('Eurostat data'!M67+'Eurostat data'!M245+'Eurostat data'!M152+'Eurostat data'!M201+'Eurostat data'!M109)/'Eurostat data'!M18</f>
        <v>3.5578406169665809E-2</v>
      </c>
      <c r="N54" s="26">
        <f>('Eurostat data'!N67+'Eurostat data'!N245+'Eurostat data'!N152+'Eurostat data'!N201+'Eurostat data'!N109)/'Eurostat data'!N18</f>
        <v>4.3432647922786401E-2</v>
      </c>
      <c r="O54" s="26">
        <f>('Eurostat data'!O67+'Eurostat data'!O245+'Eurostat data'!O152+'Eurostat data'!O201+'Eurostat data'!O109)/'Eurostat data'!O18</f>
        <v>4.8382126348228041E-2</v>
      </c>
      <c r="P54" s="26">
        <f>('Eurostat data'!P67+'Eurostat data'!P245+'Eurostat data'!P152+'Eurostat data'!P201+'Eurostat data'!P109)/'Eurostat data'!P18</f>
        <v>5.1470588235294115E-2</v>
      </c>
      <c r="Q54" s="26">
        <f>('Eurostat data'!Q67+'Eurostat data'!Q245+'Eurostat data'!Q152+'Eurostat data'!Q201+'Eurostat data'!Q109)/'Eurostat data'!Q18</f>
        <v>5.4689445634307915E-2</v>
      </c>
      <c r="R54" s="26">
        <f>('Eurostat data'!R67+'Eurostat data'!R245+'Eurostat data'!R152+'Eurostat data'!R201+'Eurostat data'!R109)/'Eurostat data'!R18</f>
        <v>5.5275651584148822E-2</v>
      </c>
      <c r="S54" s="26">
        <f>('Eurostat data'!S67+'Eurostat data'!S245+'Eurostat data'!S152+'Eurostat data'!S201+'Eurostat data'!S109)/'Eurostat data'!S18</f>
        <v>4.7363497612131357E-2</v>
      </c>
      <c r="T54" s="26">
        <f>('Eurostat data'!T67+'Eurostat data'!T245+'Eurostat data'!T152+'Eurostat data'!T201+'Eurostat data'!T109)/'Eurostat data'!T18</f>
        <v>4.819517052526761E-2</v>
      </c>
      <c r="U54" s="26">
        <f>('Eurostat data'!U67+'Eurostat data'!U245+'Eurostat data'!U152+'Eurostat data'!U201+'Eurostat data'!U109)/'Eurostat data'!U18</f>
        <v>6.1866818440523622E-2</v>
      </c>
      <c r="V54" s="26">
        <f>('Eurostat data'!V67+'Eurostat data'!V245+'Eurostat data'!V152+'Eurostat data'!V201+'Eurostat data'!V109)/'Eurostat data'!V18</f>
        <v>8.019740900678593E-2</v>
      </c>
      <c r="X54" s="220">
        <f t="shared" si="15"/>
        <v>2.5507963372478015E-2</v>
      </c>
    </row>
    <row r="55" spans="1:24" ht="14.25" thickTop="1" thickBot="1" x14ac:dyDescent="0.25">
      <c r="A55" s="462" t="s">
        <v>285</v>
      </c>
      <c r="B55" s="26">
        <f>('Eurostat data'!B68+'Eurostat data'!B246+'Eurostat data'!B153+'Eurostat data'!B202+'Eurostat data'!B110)/'Eurostat data'!B19</f>
        <v>1.8223736968724941E-2</v>
      </c>
      <c r="C55" s="26">
        <f>('Eurostat data'!C68+'Eurostat data'!C246+'Eurostat data'!C153+'Eurostat data'!C202+'Eurostat data'!C110)/'Eurostat data'!C19</f>
        <v>1.6295672224192977E-2</v>
      </c>
      <c r="D55" s="26">
        <f>('Eurostat data'!D68+'Eurostat data'!D246+'Eurostat data'!D153+'Eurostat data'!D202+'Eurostat data'!D110)/'Eurostat data'!D19</f>
        <v>2.7159140227049499E-2</v>
      </c>
      <c r="E55" s="26">
        <f>('Eurostat data'!E68+'Eurostat data'!E246+'Eurostat data'!E153+'Eurostat data'!E202+'Eurostat data'!E110)/'Eurostat data'!E19</f>
        <v>2.8352761097374307E-2</v>
      </c>
      <c r="F55" s="26">
        <f>('Eurostat data'!F68+'Eurostat data'!F246+'Eurostat data'!F153+'Eurostat data'!F202+'Eurostat data'!F110)/'Eurostat data'!F19</f>
        <v>3.2085431414045587E-2</v>
      </c>
      <c r="G55" s="26">
        <f>('Eurostat data'!G68+'Eurostat data'!G246+'Eurostat data'!G153+'Eurostat data'!G202+'Eurostat data'!G110)/'Eurostat data'!G19</f>
        <v>2.8226773466353303E-2</v>
      </c>
      <c r="H55" s="26">
        <f>('Eurostat data'!H68+'Eurostat data'!H246+'Eurostat data'!H153+'Eurostat data'!H202+'Eurostat data'!H110)/'Eurostat data'!H19</f>
        <v>2.7754513307277125E-2</v>
      </c>
      <c r="I55" s="26">
        <f>('Eurostat data'!I68+'Eurostat data'!I246+'Eurostat data'!I153+'Eurostat data'!I202+'Eurostat data'!I110)/'Eurostat data'!I19</f>
        <v>2.9543668223218827E-2</v>
      </c>
      <c r="J55" s="26">
        <f>('Eurostat data'!J68+'Eurostat data'!J246+'Eurostat data'!J153+'Eurostat data'!J202+'Eurostat data'!J110)/'Eurostat data'!J19</f>
        <v>3.2214925373134327E-2</v>
      </c>
      <c r="K55" s="26">
        <f>('Eurostat data'!K68+'Eurostat data'!K246+'Eurostat data'!K153+'Eurostat data'!K202+'Eurostat data'!K110)/'Eurostat data'!K19</f>
        <v>3.6377077597634346E-2</v>
      </c>
      <c r="L55" s="26">
        <f>('Eurostat data'!L68+'Eurostat data'!L246+'Eurostat data'!L153+'Eurostat data'!L202+'Eurostat data'!L110)/'Eurostat data'!L19</f>
        <v>3.2495698742336494E-2</v>
      </c>
      <c r="M55" s="26">
        <f>('Eurostat data'!M68+'Eurostat data'!M246+'Eurostat data'!M153+'Eurostat data'!M202+'Eurostat data'!M110)/'Eurostat data'!M19</f>
        <v>3.4977917385040504E-2</v>
      </c>
      <c r="N55" s="26">
        <f>('Eurostat data'!N68+'Eurostat data'!N246+'Eurostat data'!N153+'Eurostat data'!N202+'Eurostat data'!N110)/'Eurostat data'!N19</f>
        <v>3.6682652941864548E-2</v>
      </c>
      <c r="O55" s="26">
        <f>('Eurostat data'!O68+'Eurostat data'!O246+'Eurostat data'!O153+'Eurostat data'!O202+'Eurostat data'!O110)/'Eurostat data'!O19</f>
        <v>3.4194733070584023E-2</v>
      </c>
      <c r="P55" s="26">
        <f>('Eurostat data'!P68+'Eurostat data'!P246+'Eurostat data'!P153+'Eurostat data'!P202+'Eurostat data'!P110)/'Eurostat data'!P19</f>
        <v>3.8032199576206391E-2</v>
      </c>
      <c r="Q55" s="26">
        <f>('Eurostat data'!Q68+'Eurostat data'!Q246+'Eurostat data'!Q153+'Eurostat data'!Q202+'Eurostat data'!Q110)/'Eurostat data'!Q19</f>
        <v>3.9446947610212918E-2</v>
      </c>
      <c r="R55" s="26">
        <f>('Eurostat data'!R68+'Eurostat data'!R246+'Eurostat data'!R153+'Eurostat data'!R202+'Eurostat data'!R110)/'Eurostat data'!R19</f>
        <v>4.1729631708475455E-2</v>
      </c>
      <c r="S55" s="26">
        <f>('Eurostat data'!S68+'Eurostat data'!S246+'Eurostat data'!S153+'Eurostat data'!S202+'Eurostat data'!S110)/'Eurostat data'!S19</f>
        <v>4.6279491833030852E-2</v>
      </c>
      <c r="T55" s="26">
        <f>('Eurostat data'!T68+'Eurostat data'!T246+'Eurostat data'!T153+'Eurostat data'!T202+'Eurostat data'!T110)/'Eurostat data'!T19</f>
        <v>4.9045599151643693E-2</v>
      </c>
      <c r="U55" s="26">
        <f>('Eurostat data'!U68+'Eurostat data'!U246+'Eurostat data'!U153+'Eurostat data'!U202+'Eurostat data'!U110)/'Eurostat data'!U19</f>
        <v>5.7296710044637586E-2</v>
      </c>
      <c r="V55" s="26">
        <f>('Eurostat data'!V68+'Eurostat data'!V246+'Eurostat data'!V153+'Eurostat data'!V202+'Eurostat data'!V110)/'Eurostat data'!V19</f>
        <v>6.2093766053918829E-2</v>
      </c>
      <c r="X55" s="220">
        <f t="shared" si="15"/>
        <v>2.2646818443705911E-2</v>
      </c>
    </row>
    <row r="56" spans="1:24" ht="14.25" thickTop="1" thickBot="1" x14ac:dyDescent="0.25">
      <c r="A56" s="462" t="s">
        <v>286</v>
      </c>
      <c r="B56" s="26">
        <f>('Eurostat data'!B69+'Eurostat data'!B247+'Eurostat data'!B154+'Eurostat data'!B203+'Eurostat data'!B111)/'Eurostat data'!B20</f>
        <v>5.997443166027458E-2</v>
      </c>
      <c r="C56" s="26">
        <f>('Eurostat data'!C69+'Eurostat data'!C247+'Eurostat data'!C154+'Eurostat data'!C203+'Eurostat data'!C111)/'Eurostat data'!C20</f>
        <v>5.9324167799768346E-2</v>
      </c>
      <c r="D56" s="26">
        <f>('Eurostat data'!D69+'Eurostat data'!D247+'Eurostat data'!D154+'Eurostat data'!D203+'Eurostat data'!D111)/'Eurostat data'!D20</f>
        <v>6.4841574273553679E-2</v>
      </c>
      <c r="E56" s="26">
        <f>('Eurostat data'!E69+'Eurostat data'!E247+'Eurostat data'!E154+'Eurostat data'!E203+'Eurostat data'!E111)/'Eurostat data'!E20</f>
        <v>6.5825899723162107E-2</v>
      </c>
      <c r="F56" s="26">
        <f>('Eurostat data'!F69+'Eurostat data'!F247+'Eurostat data'!F154+'Eurostat data'!F203+'Eurostat data'!F111)/'Eurostat data'!F20</f>
        <v>6.3090234857849203E-2</v>
      </c>
      <c r="G56" s="26">
        <f>('Eurostat data'!G69+'Eurostat data'!G247+'Eurostat data'!G154+'Eurostat data'!G203+'Eurostat data'!G111)/'Eurostat data'!G20</f>
        <v>6.5338527540805755E-2</v>
      </c>
      <c r="H56" s="26">
        <f>('Eurostat data'!H69+'Eurostat data'!H247+'Eurostat data'!H154+'Eurostat data'!H203+'Eurostat data'!H111)/'Eurostat data'!H20</f>
        <v>6.0608688112373188E-2</v>
      </c>
      <c r="I56" s="26">
        <f>('Eurostat data'!I69+'Eurostat data'!I247+'Eurostat data'!I154+'Eurostat data'!I203+'Eurostat data'!I111)/'Eurostat data'!I20</f>
        <v>7.000465766185375E-2</v>
      </c>
      <c r="J56" s="26">
        <f>('Eurostat data'!J69+'Eurostat data'!J247+'Eurostat data'!J154+'Eurostat data'!J203+'Eurostat data'!J111)/'Eurostat data'!J20</f>
        <v>7.4465563824240411E-2</v>
      </c>
      <c r="K56" s="26">
        <f>('Eurostat data'!K69+'Eurostat data'!K247+'Eurostat data'!K154+'Eurostat data'!K203+'Eurostat data'!K111)/'Eurostat data'!K20</f>
        <v>8.1447963800904979E-2</v>
      </c>
      <c r="L56" s="26">
        <f>('Eurostat data'!L69+'Eurostat data'!L247+'Eurostat data'!L154+'Eurostat data'!L203+'Eurostat data'!L111)/'Eurostat data'!L20</f>
        <v>9.2245516544581962E-2</v>
      </c>
      <c r="M56" s="26">
        <f>('Eurostat data'!M69+'Eurostat data'!M247+'Eurostat data'!M154+'Eurostat data'!M203+'Eurostat data'!M111)/'Eurostat data'!M20</f>
        <v>9.7154651334217898E-2</v>
      </c>
      <c r="N56" s="26">
        <f>('Eurostat data'!N69+'Eurostat data'!N247+'Eurostat data'!N154+'Eurostat data'!N203+'Eurostat data'!N111)/'Eurostat data'!N20</f>
        <v>0.10635206893096884</v>
      </c>
      <c r="O56" s="26">
        <f>('Eurostat data'!O69+'Eurostat data'!O247+'Eurostat data'!O154+'Eurostat data'!O203+'Eurostat data'!O111)/'Eurostat data'!O20</f>
        <v>0.11689931404998322</v>
      </c>
      <c r="P56" s="26">
        <f>('Eurostat data'!P69+'Eurostat data'!P247+'Eurostat data'!P154+'Eurostat data'!P203+'Eurostat data'!P111)/'Eurostat data'!P20</f>
        <v>0.13266212614746817</v>
      </c>
      <c r="Q56" s="26">
        <f>('Eurostat data'!Q69+'Eurostat data'!Q247+'Eurostat data'!Q154+'Eurostat data'!Q203+'Eurostat data'!Q111)/'Eurostat data'!Q20</f>
        <v>0.14467094946633619</v>
      </c>
      <c r="R56" s="26">
        <f>('Eurostat data'!R69+'Eurostat data'!R247+'Eurostat data'!R154+'Eurostat data'!R203+'Eurostat data'!R111)/'Eurostat data'!R20</f>
        <v>0.13743022045605072</v>
      </c>
      <c r="S56" s="26">
        <f>('Eurostat data'!S69+'Eurostat data'!S247+'Eurostat data'!S154+'Eurostat data'!S203+'Eurostat data'!S111)/'Eurostat data'!S20</f>
        <v>0.15583724418210848</v>
      </c>
      <c r="T56" s="26">
        <f>('Eurostat data'!T69+'Eurostat data'!T247+'Eurostat data'!T154+'Eurostat data'!T203+'Eurostat data'!T111)/'Eurostat data'!T20</f>
        <v>0.16805419101297894</v>
      </c>
      <c r="U56" s="26">
        <f>('Eurostat data'!U69+'Eurostat data'!U247+'Eurostat data'!U154+'Eurostat data'!U203+'Eurostat data'!U111)/'Eurostat data'!U20</f>
        <v>0.16779136435131159</v>
      </c>
      <c r="V56" s="26">
        <f>('Eurostat data'!V69+'Eurostat data'!V247+'Eurostat data'!V154+'Eurostat data'!V203+'Eurostat data'!V111)/'Eurostat data'!V20</f>
        <v>0.20226696340769112</v>
      </c>
      <c r="X56" s="498">
        <f t="shared" si="15"/>
        <v>5.759601394135494E-2</v>
      </c>
    </row>
    <row r="57" spans="1:24" ht="14.25" thickTop="1" thickBot="1" x14ac:dyDescent="0.25">
      <c r="A57" s="462" t="s">
        <v>287</v>
      </c>
      <c r="B57" s="26">
        <f>('Eurostat data'!B70+'Eurostat data'!B248+'Eurostat data'!B155+'Eurostat data'!B204+'Eurostat data'!B112)/'Eurostat data'!B21</f>
        <v>1.4913950430738437E-2</v>
      </c>
      <c r="C57" s="26">
        <f>('Eurostat data'!C70+'Eurostat data'!C248+'Eurostat data'!C155+'Eurostat data'!C204+'Eurostat data'!C112)/'Eurostat data'!C21</f>
        <v>1.4548133538966064E-2</v>
      </c>
      <c r="D57" s="26">
        <f>('Eurostat data'!D70+'Eurostat data'!D248+'Eurostat data'!D155+'Eurostat data'!D204+'Eurostat data'!D112)/'Eurostat data'!D21</f>
        <v>1.5683836278613587E-2</v>
      </c>
      <c r="E57" s="26">
        <f>('Eurostat data'!E70+'Eurostat data'!E248+'Eurostat data'!E155+'Eurostat data'!E204+'Eurostat data'!E112)/'Eurostat data'!E21</f>
        <v>1.6149975414349187E-2</v>
      </c>
      <c r="F57" s="26">
        <f>('Eurostat data'!F70+'Eurostat data'!F248+'Eurostat data'!F155+'Eurostat data'!F204+'Eurostat data'!F112)/'Eurostat data'!F21</f>
        <v>1.708886564677102E-2</v>
      </c>
      <c r="G57" s="26">
        <f>('Eurostat data'!G70+'Eurostat data'!G248+'Eurostat data'!G155+'Eurostat data'!G204+'Eurostat data'!G112)/'Eurostat data'!G21</f>
        <v>1.7812731061369901E-2</v>
      </c>
      <c r="H57" s="26">
        <f>('Eurostat data'!H70+'Eurostat data'!H248+'Eurostat data'!H155+'Eurostat data'!H204+'Eurostat data'!H112)/'Eurostat data'!H21</f>
        <v>1.7759060543151774E-2</v>
      </c>
      <c r="I57" s="26">
        <f>('Eurostat data'!I70+'Eurostat data'!I248+'Eurostat data'!I155+'Eurostat data'!I204+'Eurostat data'!I112)/'Eurostat data'!I21</f>
        <v>2.0604419101924447E-2</v>
      </c>
      <c r="J57" s="26">
        <f>('Eurostat data'!J70+'Eurostat data'!J248+'Eurostat data'!J155+'Eurostat data'!J204+'Eurostat data'!J112)/'Eurostat data'!J21</f>
        <v>2.2347345697240052E-2</v>
      </c>
      <c r="K57" s="26">
        <f>('Eurostat data'!K70+'Eurostat data'!K248+'Eurostat data'!K155+'Eurostat data'!K204+'Eurostat data'!K112)/'Eurostat data'!K21</f>
        <v>2.3622485279865549E-2</v>
      </c>
      <c r="L57" s="26">
        <f>('Eurostat data'!L70+'Eurostat data'!L248+'Eurostat data'!L155+'Eurostat data'!L204+'Eurostat data'!L112)/'Eurostat data'!L21</f>
        <v>2.6465127378340152E-2</v>
      </c>
      <c r="M57" s="26">
        <f>('Eurostat data'!M70+'Eurostat data'!M248+'Eurostat data'!M155+'Eurostat data'!M204+'Eurostat data'!M112)/'Eurostat data'!M21</f>
        <v>2.7585875081014226E-2</v>
      </c>
      <c r="N57" s="26">
        <f>('Eurostat data'!N70+'Eurostat data'!N248+'Eurostat data'!N155+'Eurostat data'!N204+'Eurostat data'!N112)/'Eurostat data'!N21</f>
        <v>3.1545275590551182E-2</v>
      </c>
      <c r="O57" s="26">
        <f>('Eurostat data'!O70+'Eurostat data'!O248+'Eurostat data'!O155+'Eurostat data'!O204+'Eurostat data'!O112)/'Eurostat data'!O21</f>
        <v>3.7216029754456856E-2</v>
      </c>
      <c r="P57" s="26">
        <f>('Eurostat data'!P70+'Eurostat data'!P248+'Eurostat data'!P155+'Eurostat data'!P204+'Eurostat data'!P112)/'Eurostat data'!P21</f>
        <v>4.330340949013313E-2</v>
      </c>
      <c r="Q57" s="26">
        <f>('Eurostat data'!Q70+'Eurostat data'!Q248+'Eurostat data'!Q155+'Eurostat data'!Q204+'Eurostat data'!Q112)/'Eurostat data'!Q21</f>
        <v>4.834751947282475E-2</v>
      </c>
      <c r="R57" s="26">
        <f>('Eurostat data'!R70+'Eurostat data'!R248+'Eurostat data'!R155+'Eurostat data'!R204+'Eurostat data'!R112)/'Eurostat data'!R21</f>
        <v>5.6900875596509082E-2</v>
      </c>
      <c r="S57" s="26">
        <f>('Eurostat data'!S70+'Eurostat data'!S248+'Eurostat data'!S155+'Eurostat data'!S204+'Eurostat data'!S112)/'Eurostat data'!S21</f>
        <v>7.654954634144906E-2</v>
      </c>
      <c r="T57" s="26">
        <f>('Eurostat data'!T70+'Eurostat data'!T248+'Eurostat data'!T155+'Eurostat data'!T204+'Eurostat data'!T112)/'Eurostat data'!T21</f>
        <v>7.770628930083881E-2</v>
      </c>
      <c r="U57" s="26">
        <f>('Eurostat data'!U70+'Eurostat data'!U248+'Eurostat data'!U155+'Eurostat data'!U204+'Eurostat data'!U112)/'Eurostat data'!U21</f>
        <v>8.4546908217591879E-2</v>
      </c>
      <c r="V57" s="26">
        <f>('Eurostat data'!V70+'Eurostat data'!V248+'Eurostat data'!V155+'Eurostat data'!V204+'Eurostat data'!V112)/'Eurostat data'!V21</f>
        <v>9.6859518886029242E-2</v>
      </c>
      <c r="X57" s="220">
        <f t="shared" si="15"/>
        <v>4.8511999413204492E-2</v>
      </c>
    </row>
    <row r="58" spans="1:24" ht="14.25" thickTop="1" thickBot="1" x14ac:dyDescent="0.25">
      <c r="A58" s="462" t="s">
        <v>288</v>
      </c>
      <c r="B58" s="26">
        <f>('Eurostat data'!B71+'Eurostat data'!B249+'Eurostat data'!B156+'Eurostat data'!B205+'Eurostat data'!B113)/'Eurostat data'!B22</f>
        <v>1.8498474859785497E-2</v>
      </c>
      <c r="C58" s="26">
        <f>('Eurostat data'!C71+'Eurostat data'!C249+'Eurostat data'!C156+'Eurostat data'!C205+'Eurostat data'!C113)/'Eurostat data'!C22</f>
        <v>2.0027846203277282E-2</v>
      </c>
      <c r="D58" s="26">
        <f>('Eurostat data'!D71+'Eurostat data'!D249+'Eurostat data'!D156+'Eurostat data'!D205+'Eurostat data'!D113)/'Eurostat data'!D22</f>
        <v>3.1450203843913803E-2</v>
      </c>
      <c r="E58" s="26">
        <f>('Eurostat data'!E71+'Eurostat data'!E249+'Eurostat data'!E156+'Eurostat data'!E205+'Eurostat data'!E113)/'Eurostat data'!E22</f>
        <v>3.7320225741853265E-2</v>
      </c>
      <c r="F58" s="26">
        <f>('Eurostat data'!F71+'Eurostat data'!F249+'Eurostat data'!F156+'Eurostat data'!F205+'Eurostat data'!F113)/'Eurostat data'!F22</f>
        <v>5.2900722976547347E-2</v>
      </c>
      <c r="G58" s="26">
        <f>('Eurostat data'!G71+'Eurostat data'!G249+'Eurostat data'!G156+'Eurostat data'!G205+'Eurostat data'!G113)/'Eurostat data'!G22</f>
        <v>6.2862488306828807E-2</v>
      </c>
      <c r="H58" s="26">
        <f>('Eurostat data'!H71+'Eurostat data'!H249+'Eurostat data'!H156+'Eurostat data'!H205+'Eurostat data'!H113)/'Eurostat data'!H22</f>
        <v>0.10368978476255551</v>
      </c>
      <c r="I58" s="26">
        <f>('Eurostat data'!I71+'Eurostat data'!I249+'Eurostat data'!I156+'Eurostat data'!I205+'Eurostat data'!I113)/'Eurostat data'!I22</f>
        <v>0.10430721328489881</v>
      </c>
      <c r="J58" s="26">
        <f>('Eurostat data'!J71+'Eurostat data'!J249+'Eurostat data'!J156+'Eurostat data'!J205+'Eurostat data'!J113)/'Eurostat data'!J22</f>
        <v>9.4837261503928169E-2</v>
      </c>
      <c r="K58" s="26">
        <f>('Eurostat data'!K71+'Eurostat data'!K249+'Eurostat data'!K156+'Eurostat data'!K205+'Eurostat data'!K113)/'Eurostat data'!K22</f>
        <v>0.10420841683366733</v>
      </c>
      <c r="L58" s="26">
        <f>('Eurostat data'!L71+'Eurostat data'!L249+'Eurostat data'!L156+'Eurostat data'!L205+'Eurostat data'!L113)/'Eurostat data'!L22</f>
        <v>0.10312185297079557</v>
      </c>
      <c r="M58" s="26">
        <f>('Eurostat data'!M71+'Eurostat data'!M249+'Eurostat data'!M156+'Eurostat data'!M205+'Eurostat data'!M113)/'Eurostat data'!M22</f>
        <v>0.10448049439938201</v>
      </c>
      <c r="N58" s="26">
        <f>('Eurostat data'!N71+'Eurostat data'!N249+'Eurostat data'!N156+'Eurostat data'!N205+'Eurostat data'!N113)/'Eurostat data'!N22</f>
        <v>0.10997596153846154</v>
      </c>
      <c r="O58" s="26">
        <f>('Eurostat data'!O71+'Eurostat data'!O249+'Eurostat data'!O156+'Eurostat data'!O205+'Eurostat data'!O113)/'Eurostat data'!O22</f>
        <v>0.10516739446870452</v>
      </c>
      <c r="P58" s="26">
        <f>('Eurostat data'!P71+'Eurostat data'!P249+'Eurostat data'!P156+'Eurostat data'!P205+'Eurostat data'!P113)/'Eurostat data'!P22</f>
        <v>0.10594269543685886</v>
      </c>
      <c r="Q58" s="26">
        <f>('Eurostat data'!Q71+'Eurostat data'!Q249+'Eurostat data'!Q156+'Eurostat data'!Q205+'Eurostat data'!Q113)/'Eurostat data'!Q22</f>
        <v>0.10589715929521755</v>
      </c>
      <c r="R58" s="26">
        <f>('Eurostat data'!R71+'Eurostat data'!R249+'Eurostat data'!R156+'Eurostat data'!R205+'Eurostat data'!R113)/'Eurostat data'!R22</f>
        <v>9.7898230088495575E-2</v>
      </c>
      <c r="S58" s="26">
        <f>('Eurostat data'!S71+'Eurostat data'!S249+'Eurostat data'!S156+'Eurostat data'!S205+'Eurostat data'!S113)/'Eurostat data'!S22</f>
        <v>9.9356329427298232E-2</v>
      </c>
      <c r="T58" s="26">
        <f>('Eurostat data'!T71+'Eurostat data'!T249+'Eurostat data'!T156+'Eurostat data'!T205+'Eurostat data'!T113)/'Eurostat data'!T22</f>
        <v>0.10988074957410562</v>
      </c>
      <c r="U58" s="26">
        <f>('Eurostat data'!U71+'Eurostat data'!U249+'Eurostat data'!U156+'Eurostat data'!U205+'Eurostat data'!U113)/'Eurostat data'!U22</f>
        <v>0.13565085962592102</v>
      </c>
      <c r="V58" s="26">
        <f>('Eurostat data'!V71+'Eurostat data'!V249+'Eurostat data'!V156+'Eurostat data'!V205+'Eurostat data'!V113)/'Eurostat data'!V22</f>
        <v>0.13866579249303393</v>
      </c>
      <c r="X58" s="220">
        <f t="shared" si="15"/>
        <v>3.276863319781638E-2</v>
      </c>
    </row>
    <row r="59" spans="1:24" ht="14.25" thickTop="1" thickBot="1" x14ac:dyDescent="0.25">
      <c r="A59" s="462" t="s">
        <v>289</v>
      </c>
      <c r="B59" s="26">
        <f>('Eurostat data'!B72+'Eurostat data'!B250+'Eurostat data'!B157+'Eurostat data'!B206+'Eurostat data'!B114)/'Eurostat data'!B23</f>
        <v>1.6309096204252013E-2</v>
      </c>
      <c r="C59" s="26">
        <f>('Eurostat data'!C72+'Eurostat data'!C250+'Eurostat data'!C157+'Eurostat data'!C206+'Eurostat data'!C114)/'Eurostat data'!C23</f>
        <v>1.6183738734373485E-2</v>
      </c>
      <c r="D59" s="26">
        <f>('Eurostat data'!D72+'Eurostat data'!D250+'Eurostat data'!D157+'Eurostat data'!D206+'Eurostat data'!D114)/'Eurostat data'!D23</f>
        <v>1.5948021264028351E-2</v>
      </c>
      <c r="E59" s="26">
        <f>('Eurostat data'!E72+'Eurostat data'!E250+'Eurostat data'!E157+'Eurostat data'!E206+'Eurostat data'!E114)/'Eurostat data'!E23</f>
        <v>1.5273004963726614E-2</v>
      </c>
      <c r="F59" s="26">
        <f>('Eurostat data'!F72+'Eurostat data'!F250+'Eurostat data'!F157+'Eurostat data'!F206+'Eurostat data'!F114)/'Eurostat data'!F23</f>
        <v>1.5960374243258118E-2</v>
      </c>
      <c r="G59" s="26">
        <f>('Eurostat data'!G72+'Eurostat data'!G250+'Eurostat data'!G157+'Eurostat data'!G206+'Eurostat data'!G114)/'Eurostat data'!G23</f>
        <v>1.4026778395117952E-2</v>
      </c>
      <c r="H59" s="26">
        <f>('Eurostat data'!H72+'Eurostat data'!H250+'Eurostat data'!H157+'Eurostat data'!H206+'Eurostat data'!H114)/'Eurostat data'!H23</f>
        <v>1.4341813214956462E-2</v>
      </c>
      <c r="I59" s="26">
        <f>('Eurostat data'!I72+'Eurostat data'!I250+'Eurostat data'!I157+'Eurostat data'!I206+'Eurostat data'!I114)/'Eurostat data'!I23</f>
        <v>1.4605647517039922E-2</v>
      </c>
      <c r="J59" s="26">
        <f>('Eurostat data'!J72+'Eurostat data'!J250+'Eurostat data'!J157+'Eurostat data'!J206+'Eurostat data'!J114)/'Eurostat data'!J23</f>
        <v>1.7691017233490924E-2</v>
      </c>
      <c r="K59" s="26">
        <f>('Eurostat data'!K72+'Eurostat data'!K250+'Eurostat data'!K157+'Eurostat data'!K206+'Eurostat data'!K114)/'Eurostat data'!K23</f>
        <v>1.6125517541948138E-2</v>
      </c>
      <c r="L59" s="26">
        <f>('Eurostat data'!L72+'Eurostat data'!L250+'Eurostat data'!L157+'Eurostat data'!L206+'Eurostat data'!L114)/'Eurostat data'!L23</f>
        <v>1.649238543055653E-2</v>
      </c>
      <c r="M59" s="26">
        <f>('Eurostat data'!M72+'Eurostat data'!M250+'Eurostat data'!M157+'Eurostat data'!M206+'Eurostat data'!M114)/'Eurostat data'!M23</f>
        <v>1.5450643776824034E-2</v>
      </c>
      <c r="N59" s="26">
        <f>('Eurostat data'!N72+'Eurostat data'!N250+'Eurostat data'!N157+'Eurostat data'!N206+'Eurostat data'!N114)/'Eurostat data'!N23</f>
        <v>1.7020162346163919E-2</v>
      </c>
      <c r="O59" s="26">
        <f>('Eurostat data'!O72+'Eurostat data'!O250+'Eurostat data'!O157+'Eurostat data'!O206+'Eurostat data'!O114)/'Eurostat data'!O23</f>
        <v>1.5534754033061144E-2</v>
      </c>
      <c r="P59" s="26">
        <f>('Eurostat data'!P72+'Eurostat data'!P250+'Eurostat data'!P157+'Eurostat data'!P206+'Eurostat data'!P114)/'Eurostat data'!P23</f>
        <v>1.8416568357582909E-2</v>
      </c>
      <c r="Q59" s="26">
        <f>('Eurostat data'!Q72+'Eurostat data'!Q250+'Eurostat data'!Q157+'Eurostat data'!Q206+'Eurostat data'!Q114)/'Eurostat data'!Q23</f>
        <v>2.3826714801444042E-2</v>
      </c>
      <c r="R59" s="26">
        <f>('Eurostat data'!R72+'Eurostat data'!R250+'Eurostat data'!R157+'Eurostat data'!R206+'Eurostat data'!R114)/'Eurostat data'!R23</f>
        <v>2.7054882762174697E-2</v>
      </c>
      <c r="S59" s="26">
        <f>('Eurostat data'!S72+'Eurostat data'!S250+'Eurostat data'!S157+'Eurostat data'!S206+'Eurostat data'!S114)/'Eurostat data'!S23</f>
        <v>2.9689355584724044E-2</v>
      </c>
      <c r="T59" s="26">
        <f>('Eurostat data'!T72+'Eurostat data'!T250+'Eurostat data'!T157+'Eurostat data'!T206+'Eurostat data'!T114)/'Eurostat data'!T23</f>
        <v>3.6021336680263569E-2</v>
      </c>
      <c r="U59" s="26">
        <f>('Eurostat data'!U72+'Eurostat data'!U250+'Eurostat data'!U157+'Eurostat data'!U206+'Eurostat data'!U114)/'Eurostat data'!U23</f>
        <v>4.4244821344774421E-2</v>
      </c>
      <c r="V59" s="26">
        <f>('Eurostat data'!V72+'Eurostat data'!V250+'Eurostat data'!V157+'Eurostat data'!V206+'Eurostat data'!V114)/'Eurostat data'!V23</f>
        <v>4.3576158940397354E-2</v>
      </c>
      <c r="X59" s="220">
        <f t="shared" si="15"/>
        <v>1.9749444138953312E-2</v>
      </c>
    </row>
    <row r="60" spans="1:24" ht="14.25" thickTop="1" thickBot="1" x14ac:dyDescent="0.25">
      <c r="A60" s="462" t="s">
        <v>290</v>
      </c>
      <c r="B60" s="26">
        <f>('Eurostat data'!B73+'Eurostat data'!B251+'Eurostat data'!B158+'Eurostat data'!B207+'Eurostat data'!B115)/'Eurostat data'!B24</f>
        <v>4.938934371225339E-2</v>
      </c>
      <c r="C60" s="26">
        <f>('Eurostat data'!C73+'Eurostat data'!C251+'Eurostat data'!C158+'Eurostat data'!C207+'Eurostat data'!C115)/'Eurostat data'!C24</f>
        <v>5.438053097345133E-2</v>
      </c>
      <c r="D60" s="26">
        <f>('Eurostat data'!D73+'Eurostat data'!D251+'Eurostat data'!D158+'Eurostat data'!D207+'Eurostat data'!D115)/'Eurostat data'!D24</f>
        <v>5.0084048101374942E-2</v>
      </c>
      <c r="E60" s="26">
        <f>('Eurostat data'!E73+'Eurostat data'!E251+'Eurostat data'!E158+'Eurostat data'!E207+'Eurostat data'!E115)/'Eurostat data'!E24</f>
        <v>5.1331212689006055E-2</v>
      </c>
      <c r="F60" s="26">
        <f>('Eurostat data'!F73+'Eurostat data'!F251+'Eurostat data'!F158+'Eurostat data'!F207+'Eurostat data'!F115)/'Eurostat data'!F24</f>
        <v>5.0680372414374182E-2</v>
      </c>
      <c r="G60" s="26">
        <f>('Eurostat data'!G73+'Eurostat data'!G251+'Eurostat data'!G158+'Eurostat data'!G207+'Eurostat data'!G115)/'Eurostat data'!G24</f>
        <v>5.4005362828892241E-2</v>
      </c>
      <c r="H60" s="26">
        <f>('Eurostat data'!H73+'Eurostat data'!H251+'Eurostat data'!H158+'Eurostat data'!H207+'Eurostat data'!H115)/'Eurostat data'!H24</f>
        <v>5.5956017104459375E-2</v>
      </c>
      <c r="I60" s="26">
        <f>('Eurostat data'!I73+'Eurostat data'!I251+'Eurostat data'!I158+'Eurostat data'!I207+'Eurostat data'!I115)/'Eurostat data'!I24</f>
        <v>5.2544833810775814E-2</v>
      </c>
      <c r="J60" s="26">
        <f>('Eurostat data'!J73+'Eurostat data'!J251+'Eurostat data'!J158+'Eurostat data'!J207+'Eurostat data'!J115)/'Eurostat data'!J24</f>
        <v>4.9610205527994333E-2</v>
      </c>
      <c r="K60" s="26">
        <f>('Eurostat data'!K73+'Eurostat data'!K251+'Eurostat data'!K158+'Eurostat data'!K207+'Eurostat data'!K115)/'Eurostat data'!K24</f>
        <v>5.2690166975881261E-2</v>
      </c>
      <c r="L60" s="26">
        <f>('Eurostat data'!L73+'Eurostat data'!L251+'Eurostat data'!L158+'Eurostat data'!L207+'Eurostat data'!L115)/'Eurostat data'!L24</f>
        <v>4.9672740137979836E-2</v>
      </c>
      <c r="M60" s="26">
        <f>('Eurostat data'!M73+'Eurostat data'!M251+'Eurostat data'!M158+'Eurostat data'!M207+'Eurostat data'!M115)/'Eurostat data'!M24</f>
        <v>4.5253066694155242E-2</v>
      </c>
      <c r="N60" s="26">
        <f>('Eurostat data'!N73+'Eurostat data'!N251+'Eurostat data'!N158+'Eurostat data'!N207+'Eurostat data'!N115)/'Eurostat data'!N24</f>
        <v>4.71388447091469E-2</v>
      </c>
      <c r="O60" s="26">
        <f>('Eurostat data'!O73+'Eurostat data'!O251+'Eurostat data'!O158+'Eurostat data'!O207+'Eurostat data'!O115)/'Eurostat data'!O24</f>
        <v>5.0725115359261698E-2</v>
      </c>
      <c r="P60" s="26">
        <f>('Eurostat data'!P73+'Eurostat data'!P251+'Eurostat data'!P158+'Eurostat data'!P207+'Eurostat data'!P115)/'Eurostat data'!P24</f>
        <v>5.0925024342745859E-2</v>
      </c>
      <c r="Q60" s="26">
        <f>('Eurostat data'!Q73+'Eurostat data'!Q251+'Eurostat data'!Q158+'Eurostat data'!Q207+'Eurostat data'!Q115)/'Eurostat data'!Q24</f>
        <v>5.2282792238824989E-2</v>
      </c>
      <c r="R60" s="26">
        <f>('Eurostat data'!R73+'Eurostat data'!R251+'Eurostat data'!R158+'Eurostat data'!R207+'Eurostat data'!R115)/'Eurostat data'!R24</f>
        <v>5.6389786479123107E-2</v>
      </c>
      <c r="S60" s="26">
        <f>('Eurostat data'!S73+'Eurostat data'!S251+'Eurostat data'!S158+'Eurostat data'!S207+'Eurostat data'!S115)/'Eurostat data'!S24</f>
        <v>5.4671433543202454E-2</v>
      </c>
      <c r="T60" s="26">
        <f>('Eurostat data'!T73+'Eurostat data'!T251+'Eurostat data'!T158+'Eurostat data'!T207+'Eurostat data'!T115)/'Eurostat data'!T24</f>
        <v>5.3854608258753336E-2</v>
      </c>
      <c r="U60" s="26">
        <f>('Eurostat data'!U73+'Eurostat data'!U251+'Eurostat data'!U158+'Eurostat data'!U207+'Eurostat data'!U115)/'Eurostat data'!U24</f>
        <v>6.0954552858771785E-2</v>
      </c>
      <c r="V60" s="26">
        <f>('Eurostat data'!V73+'Eurostat data'!V251+'Eurostat data'!V158+'Eurostat data'!V207+'Eurostat data'!V115)/'Eurostat data'!V24</f>
        <v>7.478936236607607E-2</v>
      </c>
      <c r="X60" s="220">
        <f t="shared" si="15"/>
        <v>2.2506570127251081E-2</v>
      </c>
    </row>
    <row r="61" spans="1:24" ht="14.25" thickTop="1" thickBot="1" x14ac:dyDescent="0.25">
      <c r="A61" s="462" t="s">
        <v>291</v>
      </c>
      <c r="B61" s="26">
        <f>('Eurostat data'!B74+'Eurostat data'!B252+'Eurostat data'!B159+'Eurostat data'!B208+'Eurostat data'!B116)/'Eurostat data'!B25</f>
        <v>6.8310317084192079E-2</v>
      </c>
      <c r="C61" s="26">
        <f>('Eurostat data'!C74+'Eurostat data'!C252+'Eurostat data'!C159+'Eurostat data'!C208+'Eurostat data'!C116)/'Eurostat data'!C25</f>
        <v>6.4953543934165123E-2</v>
      </c>
      <c r="D61" s="26">
        <f>('Eurostat data'!D74+'Eurostat data'!D252+'Eurostat data'!D159+'Eurostat data'!D208+'Eurostat data'!D116)/'Eurostat data'!D25</f>
        <v>5.2922763339884979E-2</v>
      </c>
      <c r="E61" s="26">
        <f>('Eurostat data'!E74+'Eurostat data'!E252+'Eurostat data'!E159+'Eurostat data'!E208+'Eurostat data'!E116)/'Eurostat data'!E25</f>
        <v>6.0309345348988345E-2</v>
      </c>
      <c r="F61" s="26">
        <f>('Eurostat data'!F74+'Eurostat data'!F252+'Eurostat data'!F159+'Eurostat data'!F208+'Eurostat data'!F116)/'Eurostat data'!F25</f>
        <v>6.1038495053565019E-2</v>
      </c>
      <c r="G61" s="26">
        <f>('Eurostat data'!G74+'Eurostat data'!G252+'Eurostat data'!G159+'Eurostat data'!G208+'Eurostat data'!G116)/'Eurostat data'!G25</f>
        <v>5.3928382637977952E-2</v>
      </c>
      <c r="H61" s="26">
        <f>('Eurostat data'!H74+'Eurostat data'!H252+'Eurostat data'!H159+'Eurostat data'!H208+'Eurostat data'!H116)/'Eurostat data'!H25</f>
        <v>6.9255785361597488E-2</v>
      </c>
      <c r="I61" s="26">
        <f>('Eurostat data'!I74+'Eurostat data'!I252+'Eurostat data'!I159+'Eurostat data'!I208+'Eurostat data'!I116)/'Eurostat data'!I25</f>
        <v>6.2055313824721285E-2</v>
      </c>
      <c r="J61" s="26">
        <f>('Eurostat data'!J74+'Eurostat data'!J252+'Eurostat data'!J159+'Eurostat data'!J208+'Eurostat data'!J116)/'Eurostat data'!J25</f>
        <v>6.0341069824127534E-2</v>
      </c>
      <c r="K61" s="26">
        <f>('Eurostat data'!K74+'Eurostat data'!K252+'Eurostat data'!K159+'Eurostat data'!K208+'Eurostat data'!K116)/'Eurostat data'!K25</f>
        <v>5.1124467011960974E-2</v>
      </c>
      <c r="L61" s="26">
        <f>('Eurostat data'!L74+'Eurostat data'!L252+'Eurostat data'!L159+'Eurostat data'!L208+'Eurostat data'!L116)/'Eurostat data'!L25</f>
        <v>5.5888094738710252E-2</v>
      </c>
      <c r="M61" s="26">
        <f>('Eurostat data'!M74+'Eurostat data'!M252+'Eurostat data'!M159+'Eurostat data'!M208+'Eurostat data'!M116)/'Eurostat data'!M25</f>
        <v>6.4296002455668105E-2</v>
      </c>
      <c r="N61" s="26">
        <f>('Eurostat data'!N74+'Eurostat data'!N252+'Eurostat data'!N159+'Eurostat data'!N208+'Eurostat data'!N116)/'Eurostat data'!N25</f>
        <v>5.3791375042024511E-2</v>
      </c>
      <c r="O61" s="26">
        <f>('Eurostat data'!O74+'Eurostat data'!O252+'Eurostat data'!O159+'Eurostat data'!O208+'Eurostat data'!O116)/'Eurostat data'!O25</f>
        <v>6.8305586959573797E-2</v>
      </c>
      <c r="P61" s="26">
        <f>('Eurostat data'!P74+'Eurostat data'!P252+'Eurostat data'!P159+'Eurostat data'!P208+'Eurostat data'!P116)/'Eurostat data'!P25</f>
        <v>6.2708208084308797E-2</v>
      </c>
      <c r="Q61" s="26">
        <f>('Eurostat data'!Q74+'Eurostat data'!Q252+'Eurostat data'!Q159+'Eurostat data'!Q208+'Eurostat data'!Q116)/'Eurostat data'!Q25</f>
        <v>5.7871909987806232E-2</v>
      </c>
      <c r="R61" s="26">
        <f>('Eurostat data'!R74+'Eurostat data'!R252+'Eurostat data'!R159+'Eurostat data'!R208+'Eurostat data'!R116)/'Eurostat data'!R25</f>
        <v>6.3319849254918237E-2</v>
      </c>
      <c r="S61" s="26">
        <f>('Eurostat data'!S74+'Eurostat data'!S252+'Eurostat data'!S159+'Eurostat data'!S208+'Eurostat data'!S116)/'Eurostat data'!S25</f>
        <v>6.8306477503261631E-2</v>
      </c>
      <c r="T61" s="26">
        <f>('Eurostat data'!T74+'Eurostat data'!T252+'Eurostat data'!T159+'Eurostat data'!T208+'Eurostat data'!T116)/'Eurostat data'!T25</f>
        <v>7.4461789900811537E-2</v>
      </c>
      <c r="U61" s="26">
        <f>('Eurostat data'!U74+'Eurostat data'!U252+'Eurostat data'!U159+'Eurostat data'!U208+'Eurostat data'!U116)/'Eurostat data'!U25</f>
        <v>9.4710192182285477E-2</v>
      </c>
      <c r="V61" s="26">
        <f>('Eurostat data'!V74+'Eurostat data'!V252+'Eurostat data'!V159+'Eurostat data'!V208+'Eurostat data'!V116)/'Eurostat data'!V25</f>
        <v>0.1157159970512348</v>
      </c>
      <c r="X61" s="498">
        <f t="shared" si="15"/>
        <v>5.7844087063428563E-2</v>
      </c>
    </row>
    <row r="62" spans="1:24" ht="14.25" thickTop="1" thickBot="1" x14ac:dyDescent="0.25">
      <c r="A62" s="462" t="s">
        <v>292</v>
      </c>
      <c r="B62" s="26">
        <f>('Eurostat data'!B75+'Eurostat data'!B253+'Eurostat data'!B160+'Eurostat data'!B209+'Eurostat data'!B117)/'Eurostat data'!B26</f>
        <v>6.6668424568435122E-2</v>
      </c>
      <c r="C62" s="26">
        <f>('Eurostat data'!C75+'Eurostat data'!C253+'Eurostat data'!C160+'Eurostat data'!C209+'Eurostat data'!C117)/'Eurostat data'!C26</f>
        <v>7.1145570621186774E-2</v>
      </c>
      <c r="D62" s="26">
        <f>('Eurostat data'!D75+'Eurostat data'!D253+'Eurostat data'!D160+'Eurostat data'!D209+'Eurostat data'!D117)/'Eurostat data'!D26</f>
        <v>7.5116080414760186E-2</v>
      </c>
      <c r="E62" s="26">
        <f>('Eurostat data'!E75+'Eurostat data'!E253+'Eurostat data'!E160+'Eurostat data'!E209+'Eurostat data'!E117)/'Eurostat data'!E26</f>
        <v>7.0675241424895341E-2</v>
      </c>
      <c r="F62" s="26">
        <f>('Eurostat data'!F75+'Eurostat data'!F253+'Eurostat data'!F160+'Eurostat data'!F209+'Eurostat data'!F117)/'Eurostat data'!F26</f>
        <v>7.4084137704974601E-2</v>
      </c>
      <c r="G62" s="26">
        <f>('Eurostat data'!G75+'Eurostat data'!G253+'Eurostat data'!G160+'Eurostat data'!G209+'Eurostat data'!G117)/'Eurostat data'!G26</f>
        <v>7.0358778784173112E-2</v>
      </c>
      <c r="H62" s="26">
        <f>('Eurostat data'!H75+'Eurostat data'!H253+'Eurostat data'!H160+'Eurostat data'!H209+'Eurostat data'!H117)/'Eurostat data'!H26</f>
        <v>6.7414407946614574E-2</v>
      </c>
      <c r="I62" s="26">
        <f>('Eurostat data'!I75+'Eurostat data'!I253+'Eurostat data'!I160+'Eurostat data'!I209+'Eurostat data'!I117)/'Eurostat data'!I26</f>
        <v>6.5059578664855858E-2</v>
      </c>
      <c r="J62" s="26">
        <f>('Eurostat data'!J75+'Eurostat data'!J253+'Eurostat data'!J160+'Eurostat data'!J209+'Eurostat data'!J117)/'Eurostat data'!J26</f>
        <v>6.2583530278623692E-2</v>
      </c>
      <c r="K62" s="26">
        <f>('Eurostat data'!K75+'Eurostat data'!K253+'Eurostat data'!K160+'Eurostat data'!K209+'Eurostat data'!K117)/'Eurostat data'!K26</f>
        <v>6.4649863899152019E-2</v>
      </c>
      <c r="L62" s="26">
        <f>('Eurostat data'!L75+'Eurostat data'!L253+'Eurostat data'!L160+'Eurostat data'!L209+'Eurostat data'!L117)/'Eurostat data'!L26</f>
        <v>6.1409632853164538E-2</v>
      </c>
      <c r="M62" s="26">
        <f>('Eurostat data'!M75+'Eurostat data'!M253+'Eurostat data'!M160+'Eurostat data'!M209+'Eurostat data'!M117)/'Eurostat data'!M26</f>
        <v>6.2534284147010427E-2</v>
      </c>
      <c r="N62" s="26">
        <f>('Eurostat data'!N75+'Eurostat data'!N253+'Eurostat data'!N160+'Eurostat data'!N209+'Eurostat data'!N117)/'Eurostat data'!N26</f>
        <v>5.6421619351839356E-2</v>
      </c>
      <c r="O62" s="26">
        <f>('Eurostat data'!O75+'Eurostat data'!O253+'Eurostat data'!O160+'Eurostat data'!O209+'Eurostat data'!O117)/'Eurostat data'!O26</f>
        <v>5.7245976503517107E-2</v>
      </c>
      <c r="P62" s="26">
        <f>('Eurostat data'!P75+'Eurostat data'!P253+'Eurostat data'!P160+'Eurostat data'!P209+'Eurostat data'!P117)/'Eurostat data'!P26</f>
        <v>5.7291383256971425E-2</v>
      </c>
      <c r="Q62" s="26">
        <f>('Eurostat data'!Q75+'Eurostat data'!Q253+'Eurostat data'!Q160+'Eurostat data'!Q209+'Eurostat data'!Q117)/'Eurostat data'!Q26</f>
        <v>5.6147886229125317E-2</v>
      </c>
      <c r="R62" s="26">
        <f>('Eurostat data'!R75+'Eurostat data'!R253+'Eurostat data'!R160+'Eurostat data'!R209+'Eurostat data'!R117)/'Eurostat data'!R26</f>
        <v>5.7459729110048124E-2</v>
      </c>
      <c r="S62" s="26">
        <f>('Eurostat data'!S75+'Eurostat data'!S253+'Eurostat data'!S160+'Eurostat data'!S209+'Eurostat data'!S117)/'Eurostat data'!S26</f>
        <v>6.1567771530038472E-2</v>
      </c>
      <c r="T62" s="26">
        <f>('Eurostat data'!T75+'Eurostat data'!T253+'Eurostat data'!T160+'Eurostat data'!T209+'Eurostat data'!T117)/'Eurostat data'!T26</f>
        <v>6.9299284353601401E-2</v>
      </c>
      <c r="U62" s="26">
        <f>('Eurostat data'!U75+'Eurostat data'!U253+'Eurostat data'!U160+'Eurostat data'!U209+'Eurostat data'!U117)/'Eurostat data'!U26</f>
        <v>7.343522197901961E-2</v>
      </c>
      <c r="V62" s="26">
        <f>('Eurostat data'!V75+'Eurostat data'!V253+'Eurostat data'!V160+'Eurostat data'!V209+'Eurostat data'!V117)/'Eurostat data'!V26</f>
        <v>7.7855057786250445E-2</v>
      </c>
      <c r="X62" s="220">
        <f t="shared" si="15"/>
        <v>2.1707171557125128E-2</v>
      </c>
    </row>
    <row r="63" spans="1:24" ht="14.25" thickTop="1" thickBot="1" x14ac:dyDescent="0.25">
      <c r="A63" s="462" t="s">
        <v>293</v>
      </c>
      <c r="B63" s="26">
        <f>('Eurostat data'!B76+'Eurostat data'!B254+'Eurostat data'!B161+'Eurostat data'!B210+'Eurostat data'!B118)/'Eurostat data'!B27</f>
        <v>4.2053827860011175E-2</v>
      </c>
      <c r="C63" s="26">
        <f>('Eurostat data'!C76+'Eurostat data'!C254+'Eurostat data'!C161+'Eurostat data'!C210+'Eurostat data'!C118)/'Eurostat data'!C27</f>
        <v>4.7593098335413801E-2</v>
      </c>
      <c r="D63" s="26">
        <f>('Eurostat data'!D76+'Eurostat data'!D254+'Eurostat data'!D161+'Eurostat data'!D210+'Eurostat data'!D118)/'Eurostat data'!D27</f>
        <v>5.0387670858218686E-2</v>
      </c>
      <c r="E63" s="26">
        <f>('Eurostat data'!E76+'Eurostat data'!E254+'Eurostat data'!E161+'Eurostat data'!E210+'Eurostat data'!E118)/'Eurostat data'!E27</f>
        <v>5.0928527638704403E-2</v>
      </c>
      <c r="F63" s="26">
        <f>('Eurostat data'!F76+'Eurostat data'!F254+'Eurostat data'!F161+'Eurostat data'!F210+'Eurostat data'!F118)/'Eurostat data'!F27</f>
        <v>5.3305262070212599E-2</v>
      </c>
      <c r="G63" s="26">
        <f>('Eurostat data'!G76+'Eurostat data'!G254+'Eurostat data'!G161+'Eurostat data'!G210+'Eurostat data'!G118)/'Eurostat data'!G27</f>
        <v>4.73715218538657E-2</v>
      </c>
      <c r="H63" s="26">
        <f>('Eurostat data'!H76+'Eurostat data'!H254+'Eurostat data'!H161+'Eurostat data'!H210+'Eurostat data'!H118)/'Eurostat data'!H27</f>
        <v>5.1222472902055033E-2</v>
      </c>
      <c r="I63" s="26">
        <f>('Eurostat data'!I76+'Eurostat data'!I254+'Eurostat data'!I161+'Eurostat data'!I210+'Eurostat data'!I118)/'Eurostat data'!I27</f>
        <v>5.237201984751301E-2</v>
      </c>
      <c r="J63" s="26">
        <f>('Eurostat data'!J76+'Eurostat data'!J254+'Eurostat data'!J161+'Eurostat data'!J210+'Eurostat data'!J118)/'Eurostat data'!J27</f>
        <v>5.3196933955327048E-2</v>
      </c>
      <c r="K63" s="26">
        <f>('Eurostat data'!K76+'Eurostat data'!K254+'Eurostat data'!K161+'Eurostat data'!K210+'Eurostat data'!K118)/'Eurostat data'!K27</f>
        <v>5.6630338426239768E-2</v>
      </c>
      <c r="L63" s="26">
        <f>('Eurostat data'!L76+'Eurostat data'!L254+'Eurostat data'!L161+'Eurostat data'!L210+'Eurostat data'!L118)/'Eurostat data'!L27</f>
        <v>5.7520563373872284E-2</v>
      </c>
      <c r="M63" s="26">
        <f>('Eurostat data'!M76+'Eurostat data'!M254+'Eurostat data'!M161+'Eurostat data'!M210+'Eurostat data'!M118)/'Eurostat data'!M27</f>
        <v>5.8919980029048656E-2</v>
      </c>
      <c r="N63" s="26">
        <f>('Eurostat data'!N76+'Eurostat data'!N254+'Eurostat data'!N161+'Eurostat data'!N210+'Eurostat data'!N118)/'Eurostat data'!N27</f>
        <v>5.6479401596722816E-2</v>
      </c>
      <c r="O63" s="26">
        <f>('Eurostat data'!O76+'Eurostat data'!O254+'Eurostat data'!O161+'Eurostat data'!O210+'Eurostat data'!O118)/'Eurostat data'!O27</f>
        <v>5.8270982874890048E-2</v>
      </c>
      <c r="P63" s="26">
        <f>('Eurostat data'!P76+'Eurostat data'!P254+'Eurostat data'!P161+'Eurostat data'!P210+'Eurostat data'!P118)/'Eurostat data'!P27</f>
        <v>6.4777805162935742E-2</v>
      </c>
      <c r="Q63" s="26">
        <f>('Eurostat data'!Q76+'Eurostat data'!Q254+'Eurostat data'!Q161+'Eurostat data'!Q210+'Eurostat data'!Q118)/'Eurostat data'!Q27</f>
        <v>6.1652954811879719E-2</v>
      </c>
      <c r="R63" s="26">
        <f>('Eurostat data'!R76+'Eurostat data'!R254+'Eurostat data'!R161+'Eurostat data'!R210+'Eurostat data'!R118)/'Eurostat data'!R27</f>
        <v>6.6880309871814078E-2</v>
      </c>
      <c r="S63" s="26">
        <f>('Eurostat data'!S76+'Eurostat data'!S254+'Eurostat data'!S161+'Eurostat data'!S210+'Eurostat data'!S118)/'Eurostat data'!S27</f>
        <v>6.5007804609310438E-2</v>
      </c>
      <c r="T63" s="26">
        <f>('Eurostat data'!T76+'Eurostat data'!T254+'Eurostat data'!T161+'Eurostat data'!T210+'Eurostat data'!T118)/'Eurostat data'!T27</f>
        <v>7.5039085724352056E-2</v>
      </c>
      <c r="U63" s="26">
        <f>('Eurostat data'!U76+'Eurostat data'!U254+'Eurostat data'!U161+'Eurostat data'!U210+'Eurostat data'!U118)/'Eurostat data'!U27</f>
        <v>9.4280570883975956E-2</v>
      </c>
      <c r="V63" s="26">
        <f>('Eurostat data'!V76+'Eurostat data'!V254+'Eurostat data'!V161+'Eurostat data'!V210+'Eurostat data'!V118)/'Eurostat data'!V27</f>
        <v>0.10274905278751104</v>
      </c>
      <c r="X63" s="220">
        <f t="shared" si="15"/>
        <v>4.1096097975631317E-2</v>
      </c>
    </row>
    <row r="64" spans="1:24" ht="14.25" thickTop="1" thickBot="1" x14ac:dyDescent="0.25">
      <c r="A64" s="462" t="s">
        <v>294</v>
      </c>
      <c r="B64" s="26">
        <f>('Eurostat data'!B77+'Eurostat data'!B255+'Eurostat data'!B162+'Eurostat data'!B211+'Eurostat data'!B119)/'Eurostat data'!B28</f>
        <v>3.7383177570093459E-3</v>
      </c>
      <c r="C64" s="26">
        <f>('Eurostat data'!C77+'Eurostat data'!C255+'Eurostat data'!C162+'Eurostat data'!C211+'Eurostat data'!C119)/'Eurostat data'!C28</f>
        <v>3.5799522673031028E-3</v>
      </c>
      <c r="D64" s="26">
        <f>('Eurostat data'!D77+'Eurostat data'!D255+'Eurostat data'!D162+'Eurostat data'!D211+'Eurostat data'!D119)/'Eurostat data'!D28</f>
        <v>2.717391304347826E-3</v>
      </c>
      <c r="E64" s="26">
        <f>('Eurostat data'!E77+'Eurostat data'!E255+'Eurostat data'!E162+'Eurostat data'!E211+'Eurostat data'!E119)/'Eurostat data'!E28</f>
        <v>2.6191723415400735E-3</v>
      </c>
      <c r="F64" s="26">
        <f>('Eurostat data'!F77+'Eurostat data'!F255+'Eurostat data'!F162+'Eurostat data'!F211+'Eurostat data'!F119)/'Eurostat data'!F28</f>
        <v>6.3492063492063492E-3</v>
      </c>
      <c r="G64" s="26">
        <f>('Eurostat data'!G77+'Eurostat data'!G255+'Eurostat data'!G162+'Eurostat data'!G211+'Eurostat data'!G119)/'Eurostat data'!G28</f>
        <v>2.2499999999999999E-2</v>
      </c>
      <c r="H64" s="26">
        <f>('Eurostat data'!H77+'Eurostat data'!H255+'Eurostat data'!H162+'Eurostat data'!H211+'Eurostat data'!H119)/'Eurostat data'!H28</f>
        <v>2.0642201834862386E-2</v>
      </c>
      <c r="I64" s="26">
        <f>('Eurostat data'!I77+'Eurostat data'!I255+'Eurostat data'!I162+'Eurostat data'!I211+'Eurostat data'!I119)/'Eurostat data'!I28</f>
        <v>2.062822315986873E-2</v>
      </c>
      <c r="J64" s="26">
        <f>('Eurostat data'!J77+'Eurostat data'!J255+'Eurostat data'!J162+'Eurostat data'!J211+'Eurostat data'!J119)/'Eurostat data'!J28</f>
        <v>2.0683453237410072E-2</v>
      </c>
      <c r="K64" s="26">
        <f>('Eurostat data'!K77+'Eurostat data'!K255+'Eurostat data'!K162+'Eurostat data'!K211+'Eurostat data'!K119)/'Eurostat data'!K28</f>
        <v>2.0544886109870479E-2</v>
      </c>
      <c r="L64" s="26">
        <f>('Eurostat data'!L77+'Eurostat data'!L255+'Eurostat data'!L162+'Eurostat data'!L211+'Eurostat data'!L119)/'Eurostat data'!L28</f>
        <v>1.8804847471792729E-2</v>
      </c>
      <c r="M64" s="26">
        <f>('Eurostat data'!M77+'Eurostat data'!M255+'Eurostat data'!M162+'Eurostat data'!M211+'Eurostat data'!M119)/'Eurostat data'!M28</f>
        <v>1.8610421836228287E-2</v>
      </c>
      <c r="N64" s="26">
        <f>('Eurostat data'!N77+'Eurostat data'!N255+'Eurostat data'!N162+'Eurostat data'!N211+'Eurostat data'!N119)/'Eurostat data'!N28</f>
        <v>1.928600738613049E-2</v>
      </c>
      <c r="O64" s="26">
        <f>('Eurostat data'!O77+'Eurostat data'!O255+'Eurostat data'!O162+'Eurostat data'!O211+'Eurostat data'!O119)/'Eurostat data'!O28</f>
        <v>1.886080724254998E-2</v>
      </c>
      <c r="P64" s="26">
        <f>('Eurostat data'!P77+'Eurostat data'!P255+'Eurostat data'!P162+'Eurostat data'!P211+'Eurostat data'!P119)/'Eurostat data'!P28</f>
        <v>2.1336553945249599E-2</v>
      </c>
      <c r="Q64" s="26">
        <f>('Eurostat data'!Q77+'Eurostat data'!Q255+'Eurostat data'!Q162+'Eurostat data'!Q211+'Eurostat data'!Q119)/'Eurostat data'!Q28</f>
        <v>2.1048451151707705E-2</v>
      </c>
      <c r="R64" s="26">
        <f>('Eurostat data'!R77+'Eurostat data'!R255+'Eurostat data'!R162+'Eurostat data'!R211+'Eurostat data'!R119)/'Eurostat data'!R28</f>
        <v>2.1024464831804281E-2</v>
      </c>
      <c r="S64" s="26">
        <f>('Eurostat data'!S77+'Eurostat data'!S255+'Eurostat data'!S162+'Eurostat data'!S211+'Eurostat data'!S119)/'Eurostat data'!S28</f>
        <v>2.6354319180087848E-2</v>
      </c>
      <c r="T64" s="26">
        <f>('Eurostat data'!T77+'Eurostat data'!T255+'Eurostat data'!T162+'Eurostat data'!T211+'Eurostat data'!T119)/'Eurostat data'!T28</f>
        <v>3.2336578581363004E-2</v>
      </c>
      <c r="U64" s="26">
        <f>('Eurostat data'!U77+'Eurostat data'!U255+'Eurostat data'!U162+'Eurostat data'!U211+'Eurostat data'!U119)/'Eurostat data'!U28</f>
        <v>3.4236804564907276E-2</v>
      </c>
      <c r="V64" s="26">
        <f>('Eurostat data'!V77+'Eurostat data'!V255+'Eurostat data'!V162+'Eurostat data'!V211+'Eurostat data'!V119)/'Eurostat data'!V28</f>
        <v>3.7173352962826645E-2</v>
      </c>
      <c r="X64" s="220">
        <f t="shared" si="15"/>
        <v>1.612490181111894E-2</v>
      </c>
    </row>
    <row r="65" spans="1:24" ht="14.25" thickTop="1" thickBot="1" x14ac:dyDescent="0.25">
      <c r="A65" s="462" t="s">
        <v>295</v>
      </c>
      <c r="B65" s="26">
        <f>('Eurostat data'!B78+'Eurostat data'!B256+'Eurostat data'!B163+'Eurostat data'!B212+'Eurostat data'!B120)/'Eurostat data'!B29</f>
        <v>0.13182104599873976</v>
      </c>
      <c r="C65" s="26">
        <f>('Eurostat data'!C78+'Eurostat data'!C256+'Eurostat data'!C163+'Eurostat data'!C212+'Eurostat data'!C120)/'Eurostat data'!C29</f>
        <v>0.14026666666666668</v>
      </c>
      <c r="D65" s="26">
        <f>('Eurostat data'!D78+'Eurostat data'!D256+'Eurostat data'!D163+'Eurostat data'!D212+'Eurostat data'!D120)/'Eurostat data'!D29</f>
        <v>0.16058037169872841</v>
      </c>
      <c r="E65" s="26">
        <f>('Eurostat data'!E78+'Eurostat data'!E256+'Eurostat data'!E163+'Eurostat data'!E212+'Eurostat data'!E120)/'Eurostat data'!E29</f>
        <v>0.20787787410478703</v>
      </c>
      <c r="F65" s="26">
        <f>('Eurostat data'!F78+'Eurostat data'!F256+'Eurostat data'!F163+'Eurostat data'!F212+'Eurostat data'!F120)/'Eurostat data'!F29</f>
        <v>0.24385672636401498</v>
      </c>
      <c r="G65" s="26">
        <f>('Eurostat data'!G78+'Eurostat data'!G256+'Eurostat data'!G163+'Eurostat data'!G212+'Eurostat data'!G120)/'Eurostat data'!G29</f>
        <v>0.27227508650519033</v>
      </c>
      <c r="H65" s="26">
        <f>('Eurostat data'!H78+'Eurostat data'!H256+'Eurostat data'!H163+'Eurostat data'!H212+'Eurostat data'!H120)/'Eurostat data'!H29</f>
        <v>0.26493108728943338</v>
      </c>
      <c r="I65" s="26">
        <f>('Eurostat data'!I78+'Eurostat data'!I256+'Eurostat data'!I163+'Eurostat data'!I212+'Eurostat data'!I120)/'Eurostat data'!I29</f>
        <v>0.29486023444544635</v>
      </c>
      <c r="J65" s="26">
        <f>('Eurostat data'!J78+'Eurostat data'!J256+'Eurostat data'!J163+'Eurostat data'!J212+'Eurostat data'!J120)/'Eurostat data'!J29</f>
        <v>0.3254151291512915</v>
      </c>
      <c r="K65" s="26">
        <f>('Eurostat data'!K78+'Eurostat data'!K256+'Eurostat data'!K163+'Eurostat data'!K212+'Eurostat data'!K120)/'Eurostat data'!K29</f>
        <v>0.31751640585562846</v>
      </c>
      <c r="L65" s="26">
        <f>('Eurostat data'!L78+'Eurostat data'!L256+'Eurostat data'!L163+'Eurostat data'!L212+'Eurostat data'!L120)/'Eurostat data'!L29</f>
        <v>0.31801175841795831</v>
      </c>
      <c r="M65" s="26">
        <f>('Eurostat data'!M78+'Eurostat data'!M256+'Eurostat data'!M163+'Eurostat data'!M212+'Eurostat data'!M120)/'Eurostat data'!M29</f>
        <v>0.3175609756097561</v>
      </c>
      <c r="N65" s="26">
        <f>('Eurostat data'!N78+'Eurostat data'!N256+'Eurostat data'!N163+'Eurostat data'!N212+'Eurostat data'!N120)/'Eurostat data'!N29</f>
        <v>0.31381791118829072</v>
      </c>
      <c r="O65" s="26">
        <f>('Eurostat data'!O78+'Eurostat data'!O256+'Eurostat data'!O163+'Eurostat data'!O212+'Eurostat data'!O120)/'Eurostat data'!O29</f>
        <v>0.30749474667289284</v>
      </c>
      <c r="P65" s="26">
        <f>('Eurostat data'!P78+'Eurostat data'!P256+'Eurostat data'!P163+'Eurostat data'!P212+'Eurostat data'!P120)/'Eurostat data'!P29</f>
        <v>0.33</v>
      </c>
      <c r="Q65" s="26">
        <f>('Eurostat data'!Q78+'Eurostat data'!Q256+'Eurostat data'!Q163+'Eurostat data'!Q212+'Eurostat data'!Q120)/'Eurostat data'!Q29</f>
        <v>0.32917038358608386</v>
      </c>
      <c r="R65" s="26">
        <f>('Eurostat data'!R78+'Eurostat data'!R256+'Eurostat data'!R163+'Eurostat data'!R212+'Eurostat data'!R120)/'Eurostat data'!R29</f>
        <v>0.30925605536332179</v>
      </c>
      <c r="S65" s="26">
        <f>('Eurostat data'!S78+'Eurostat data'!S256+'Eurostat data'!S163+'Eurostat data'!S212+'Eurostat data'!S120)/'Eurostat data'!S29</f>
        <v>0.29552614996849402</v>
      </c>
      <c r="T65" s="26">
        <f>('Eurostat data'!T78+'Eurostat data'!T256+'Eurostat data'!T163+'Eurostat data'!T212+'Eurostat data'!T120)/'Eurostat data'!T29</f>
        <v>0.29980404964075769</v>
      </c>
      <c r="U65" s="26">
        <f>('Eurostat data'!U78+'Eurostat data'!U256+'Eurostat data'!U163+'Eurostat data'!U212+'Eurostat data'!U120)/'Eurostat data'!U29</f>
        <v>0.36174636174636177</v>
      </c>
      <c r="V65" s="26">
        <f>('Eurostat data'!V78+'Eurostat data'!V256+'Eurostat data'!V163+'Eurostat data'!V212+'Eurostat data'!V120)/'Eurostat data'!V29</f>
        <v>0.34618774790656676</v>
      </c>
      <c r="X65" s="220">
        <f t="shared" si="15"/>
        <v>1.7017364320482897E-2</v>
      </c>
    </row>
    <row r="66" spans="1:24" ht="14.25" thickTop="1" thickBot="1" x14ac:dyDescent="0.25">
      <c r="A66" s="462" t="s">
        <v>296</v>
      </c>
      <c r="B66" s="26">
        <f>('Eurostat data'!B79+'Eurostat data'!B257+'Eurostat data'!B164+'Eurostat data'!B213+'Eurostat data'!B121)/'Eurostat data'!B30</f>
        <v>1.994408201304753E-2</v>
      </c>
      <c r="C66" s="26">
        <f>('Eurostat data'!C79+'Eurostat data'!C257+'Eurostat data'!C164+'Eurostat data'!C213+'Eurostat data'!C121)/'Eurostat data'!C30</f>
        <v>1.8626171550599122E-2</v>
      </c>
      <c r="D66" s="26">
        <f>('Eurostat data'!D79+'Eurostat data'!D257+'Eurostat data'!D164+'Eurostat data'!D213+'Eurostat data'!D121)/'Eurostat data'!D30</f>
        <v>2.8634361233480177E-2</v>
      </c>
      <c r="E66" s="26">
        <f>('Eurostat data'!E79+'Eurostat data'!E257+'Eurostat data'!E164+'Eurostat data'!E213+'Eurostat data'!E121)/'Eurostat data'!E30</f>
        <v>5.087563733096874E-2</v>
      </c>
      <c r="F66" s="26">
        <f>('Eurostat data'!F79+'Eurostat data'!F257+'Eurostat data'!F164+'Eurostat data'!F213+'Eurostat data'!F121)/'Eurostat data'!F30</f>
        <v>5.9230864350191668E-2</v>
      </c>
      <c r="G66" s="26">
        <f>('Eurostat data'!G79+'Eurostat data'!G257+'Eurostat data'!G164+'Eurostat data'!G213+'Eurostat data'!G121)/'Eurostat data'!G30</f>
        <v>5.6543181557518064E-2</v>
      </c>
      <c r="H66" s="26">
        <f>('Eurostat data'!H79+'Eurostat data'!H257+'Eurostat data'!H164+'Eurostat data'!H213+'Eurostat data'!H121)/'Eurostat data'!H30</f>
        <v>5.6671982987772464E-2</v>
      </c>
      <c r="I66" s="26">
        <f>('Eurostat data'!I79+'Eurostat data'!I257+'Eurostat data'!I164+'Eurostat data'!I213+'Eurostat data'!I121)/'Eurostat data'!I30</f>
        <v>6.1134879531637015E-2</v>
      </c>
      <c r="J66" s="26">
        <f>('Eurostat data'!J79+'Eurostat data'!J257+'Eurostat data'!J164+'Eurostat data'!J213+'Eurostat data'!J121)/'Eurostat data'!J30</f>
        <v>6.5212720240653207E-2</v>
      </c>
      <c r="K66" s="26">
        <f>('Eurostat data'!K79+'Eurostat data'!K257+'Eurostat data'!K164+'Eurostat data'!K213+'Eurostat data'!K121)/'Eurostat data'!K30</f>
        <v>7.9417352754908174E-2</v>
      </c>
      <c r="L66" s="26">
        <f>('Eurostat data'!L79+'Eurostat data'!L257+'Eurostat data'!L164+'Eurostat data'!L213+'Eurostat data'!L121)/'Eurostat data'!L30</f>
        <v>9.4134078212290501E-2</v>
      </c>
      <c r="M66" s="26">
        <f>('Eurostat data'!M79+'Eurostat data'!M257+'Eurostat data'!M164+'Eurostat data'!M213+'Eurostat data'!M121)/'Eurostat data'!M30</f>
        <v>8.8474124348563804E-2</v>
      </c>
      <c r="N66" s="26">
        <f>('Eurostat data'!N79+'Eurostat data'!N257+'Eurostat data'!N164+'Eurostat data'!N213+'Eurostat data'!N121)/'Eurostat data'!N30</f>
        <v>8.7565474834889551E-2</v>
      </c>
      <c r="O66" s="26">
        <f>('Eurostat data'!O79+'Eurostat data'!O257+'Eurostat data'!O164+'Eurostat data'!O213+'Eurostat data'!O121)/'Eurostat data'!O30</f>
        <v>8.6870897155361046E-2</v>
      </c>
      <c r="P66" s="26">
        <f>('Eurostat data'!P79+'Eurostat data'!P257+'Eurostat data'!P164+'Eurostat data'!P213+'Eurostat data'!P121)/'Eurostat data'!P30</f>
        <v>9.0431237931774294E-2</v>
      </c>
      <c r="Q66" s="26">
        <f>('Eurostat data'!Q79+'Eurostat data'!Q257+'Eurostat data'!Q164+'Eurostat data'!Q213+'Eurostat data'!Q121)/'Eurostat data'!Q30</f>
        <v>0.10034129692832765</v>
      </c>
      <c r="R66" s="26">
        <f>('Eurostat data'!R79+'Eurostat data'!R257+'Eurostat data'!R164+'Eurostat data'!R213+'Eurostat data'!R121)/'Eurostat data'!R30</f>
        <v>0.10786699107866991</v>
      </c>
      <c r="S66" s="26">
        <f>('Eurostat data'!S79+'Eurostat data'!S257+'Eurostat data'!S164+'Eurostat data'!S213+'Eurostat data'!S121)/'Eurostat data'!S30</f>
        <v>0.10332261521972133</v>
      </c>
      <c r="T66" s="26">
        <f>('Eurostat data'!T79+'Eurostat data'!T257+'Eurostat data'!T164+'Eurostat data'!T213+'Eurostat data'!T121)/'Eurostat data'!T30</f>
        <v>0.10905789361247596</v>
      </c>
      <c r="U66" s="26">
        <f>('Eurostat data'!U79+'Eurostat data'!U257+'Eurostat data'!U164+'Eurostat data'!U213+'Eurostat data'!U121)/'Eurostat data'!U30</f>
        <v>0.12337281576169813</v>
      </c>
      <c r="V66" s="26">
        <f>('Eurostat data'!V79+'Eurostat data'!V257+'Eurostat data'!V164+'Eurostat data'!V213+'Eurostat data'!V121)/'Eurostat data'!V30</f>
        <v>0.15501165501165501</v>
      </c>
      <c r="X66" s="498">
        <f t="shared" si="15"/>
        <v>5.4670358083327361E-2</v>
      </c>
    </row>
    <row r="67" spans="1:24" ht="14.25" thickTop="1" thickBot="1" x14ac:dyDescent="0.25">
      <c r="A67" s="462" t="s">
        <v>297</v>
      </c>
      <c r="B67" s="26">
        <f>('Eurostat data'!B80+'Eurostat data'!B258+'Eurostat data'!B165+'Eurostat data'!B214+'Eurostat data'!B122)/'Eurostat data'!B31</f>
        <v>5.1150895140664966E-3</v>
      </c>
      <c r="C67" s="26">
        <f>('Eurostat data'!C80+'Eurostat data'!C258+'Eurostat data'!C165+'Eurostat data'!C214+'Eurostat data'!C122)/'Eurostat data'!C31</f>
        <v>5.0599201065246336E-3</v>
      </c>
      <c r="D67" s="26">
        <f>('Eurostat data'!D80+'Eurostat data'!D258+'Eurostat data'!D165+'Eurostat data'!D214+'Eurostat data'!D122)/'Eurostat data'!D31</f>
        <v>9.2986184909670568E-3</v>
      </c>
      <c r="E67" s="26">
        <f>('Eurostat data'!E80+'Eurostat data'!E258+'Eurostat data'!E165+'Eurostat data'!E214+'Eurostat data'!E122)/'Eurostat data'!E31</f>
        <v>8.9145254326166747E-3</v>
      </c>
      <c r="F67" s="26">
        <f>('Eurostat data'!F80+'Eurostat data'!F258+'Eurostat data'!F165+'Eurostat data'!F214+'Eurostat data'!F122)/'Eurostat data'!F31</f>
        <v>9.4060736361193231E-3</v>
      </c>
      <c r="G67" s="26">
        <f>('Eurostat data'!G80+'Eurostat data'!G258+'Eurostat data'!G165+'Eurostat data'!G214+'Eurostat data'!G122)/'Eurostat data'!G31</f>
        <v>1.0558069381598794E-2</v>
      </c>
      <c r="H67" s="26">
        <f>('Eurostat data'!H80+'Eurostat data'!H258+'Eurostat data'!H165+'Eurostat data'!H214+'Eurostat data'!H122)/'Eurostat data'!H31</f>
        <v>8.8731144631765749E-3</v>
      </c>
      <c r="I67" s="26">
        <f>('Eurostat data'!I80+'Eurostat data'!I258+'Eurostat data'!I165+'Eurostat data'!I214+'Eurostat data'!I122)/'Eurostat data'!I31</f>
        <v>9.8802395209580847E-3</v>
      </c>
      <c r="J67" s="26">
        <f>('Eurostat data'!J80+'Eurostat data'!J258+'Eurostat data'!J165+'Eurostat data'!J214+'Eurostat data'!J122)/'Eurostat data'!J31</f>
        <v>1.1325374961738598E-2</v>
      </c>
      <c r="K67" s="26">
        <f>('Eurostat data'!K80+'Eurostat data'!K258+'Eurostat data'!K165+'Eurostat data'!K214+'Eurostat data'!K122)/'Eurostat data'!K31</f>
        <v>1.0177377144518756E-2</v>
      </c>
      <c r="L67" s="26">
        <f>('Eurostat data'!L80+'Eurostat data'!L258+'Eurostat data'!L165+'Eurostat data'!L214+'Eurostat data'!L122)/'Eurostat data'!L31</f>
        <v>1.0752688172043012E-2</v>
      </c>
      <c r="M67" s="26">
        <f>('Eurostat data'!M80+'Eurostat data'!M258+'Eurostat data'!M165+'Eurostat data'!M214+'Eurostat data'!M122)/'Eurostat data'!M31</f>
        <v>1.0446591799425437E-2</v>
      </c>
      <c r="N67" s="26">
        <f>('Eurostat data'!N80+'Eurostat data'!N258+'Eurostat data'!N165+'Eurostat data'!N214+'Eurostat data'!N122)/'Eurostat data'!N31</f>
        <v>9.4905094905094901E-3</v>
      </c>
      <c r="O67" s="26">
        <f>('Eurostat data'!O80+'Eurostat data'!O258+'Eurostat data'!O165+'Eurostat data'!O214+'Eurostat data'!O122)/'Eurostat data'!O31</f>
        <v>9.7087378640776691E-3</v>
      </c>
      <c r="P67" s="26">
        <f>('Eurostat data'!P80+'Eurostat data'!P258+'Eurostat data'!P165+'Eurostat data'!P214+'Eurostat data'!P122)/'Eurostat data'!P31</f>
        <v>1.0665529010238909E-2</v>
      </c>
      <c r="Q67" s="26">
        <f>('Eurostat data'!Q80+'Eurostat data'!Q258+'Eurostat data'!Q165+'Eurostat data'!Q214+'Eurostat data'!Q122)/'Eurostat data'!Q31</f>
        <v>1.496881496881497E-2</v>
      </c>
      <c r="R67" s="26">
        <f>('Eurostat data'!R80+'Eurostat data'!R258+'Eurostat data'!R165+'Eurostat data'!R214+'Eurostat data'!R122)/'Eurostat data'!R31</f>
        <v>1.6060862214708368E-2</v>
      </c>
      <c r="S67" s="26">
        <f>('Eurostat data'!S80+'Eurostat data'!S258+'Eurostat data'!S165+'Eurostat data'!S214+'Eurostat data'!S122)/'Eurostat data'!S31</f>
        <v>2.7370689655172413E-2</v>
      </c>
      <c r="T67" s="26">
        <f>('Eurostat data'!T80+'Eurostat data'!T258+'Eurostat data'!T165+'Eurostat data'!T214+'Eurostat data'!T122)/'Eurostat data'!T31</f>
        <v>2.8005170185264973E-2</v>
      </c>
      <c r="U67" s="26">
        <f>('Eurostat data'!U80+'Eurostat data'!U258+'Eurostat data'!U165+'Eurostat data'!U214+'Eurostat data'!U122)/'Eurostat data'!U31</f>
        <v>2.7472527472527472E-2</v>
      </c>
      <c r="V67" s="26">
        <f>('Eurostat data'!V80+'Eurostat data'!V258+'Eurostat data'!V165+'Eurostat data'!V214+'Eurostat data'!V122)/'Eurostat data'!V31</f>
        <v>2.8553027050236154E-2</v>
      </c>
      <c r="X67" s="220">
        <f t="shared" si="15"/>
        <v>1.3584212081421184E-2</v>
      </c>
    </row>
    <row r="68" spans="1:24" ht="14.25" thickTop="1" thickBot="1" x14ac:dyDescent="0.25">
      <c r="A68" s="462" t="s">
        <v>298</v>
      </c>
      <c r="B68" s="26">
        <f>('Eurostat data'!B81+'Eurostat data'!B259+'Eurostat data'!B166+'Eurostat data'!B215+'Eurostat data'!B123)/'Eurostat data'!B32</f>
        <v>2.5540947685565599E-2</v>
      </c>
      <c r="C68" s="26">
        <f>('Eurostat data'!C81+'Eurostat data'!C259+'Eurostat data'!C166+'Eurostat data'!C215+'Eurostat data'!C123)/'Eurostat data'!C32</f>
        <v>2.8614511901770008E-2</v>
      </c>
      <c r="D68" s="26">
        <f>('Eurostat data'!D81+'Eurostat data'!D259+'Eurostat data'!D166+'Eurostat data'!D215+'Eurostat data'!D123)/'Eurostat data'!D32</f>
        <v>3.1319998428105476E-2</v>
      </c>
      <c r="E68" s="26">
        <f>('Eurostat data'!E81+'Eurostat data'!E259+'Eurostat data'!E166+'Eurostat data'!E215+'Eurostat data'!E123)/'Eurostat data'!E32</f>
        <v>3.1415623319763421E-2</v>
      </c>
      <c r="F68" s="26">
        <f>('Eurostat data'!F81+'Eurostat data'!F259+'Eurostat data'!F166+'Eurostat data'!F215+'Eurostat data'!F123)/'Eurostat data'!F32</f>
        <v>3.2422600925230319E-2</v>
      </c>
      <c r="G68" s="26">
        <f>('Eurostat data'!G81+'Eurostat data'!G259+'Eurostat data'!G166+'Eurostat data'!G215+'Eurostat data'!G123)/'Eurostat data'!G32</f>
        <v>3.3078299265349623E-2</v>
      </c>
      <c r="H68" s="26">
        <f>('Eurostat data'!H81+'Eurostat data'!H259+'Eurostat data'!H166+'Eurostat data'!H215+'Eurostat data'!H123)/'Eurostat data'!H32</f>
        <v>3.1906585846565763E-2</v>
      </c>
      <c r="I68" s="26">
        <f>('Eurostat data'!I81+'Eurostat data'!I259+'Eurostat data'!I166+'Eurostat data'!I215+'Eurostat data'!I123)/'Eurostat data'!I32</f>
        <v>3.1830740698686653E-2</v>
      </c>
      <c r="J68" s="26">
        <f>('Eurostat data'!J81+'Eurostat data'!J259+'Eurostat data'!J166+'Eurostat data'!J215+'Eurostat data'!J123)/'Eurostat data'!J32</f>
        <v>3.1975185724132646E-2</v>
      </c>
      <c r="K68" s="26">
        <f>('Eurostat data'!K81+'Eurostat data'!K259+'Eurostat data'!K166+'Eurostat data'!K215+'Eurostat data'!K123)/'Eurostat data'!K32</f>
        <v>3.2561728395061731E-2</v>
      </c>
      <c r="L68" s="26">
        <f>('Eurostat data'!L81+'Eurostat data'!L259+'Eurostat data'!L166+'Eurostat data'!L215+'Eurostat data'!L123)/'Eurostat data'!L32</f>
        <v>3.2806324110671935E-2</v>
      </c>
      <c r="M68" s="26">
        <f>('Eurostat data'!M81+'Eurostat data'!M259+'Eurostat data'!M166+'Eurostat data'!M215+'Eurostat data'!M123)/'Eurostat data'!M32</f>
        <v>3.351221960542064E-2</v>
      </c>
      <c r="N68" s="26">
        <f>('Eurostat data'!N81+'Eurostat data'!N259+'Eurostat data'!N166+'Eurostat data'!N215+'Eurostat data'!N123)/'Eurostat data'!N32</f>
        <v>3.3835600601179239E-2</v>
      </c>
      <c r="O68" s="26">
        <f>('Eurostat data'!O81+'Eurostat data'!O259+'Eurostat data'!O166+'Eurostat data'!O215+'Eurostat data'!O123)/'Eurostat data'!O32</f>
        <v>3.423130691049231E-2</v>
      </c>
      <c r="P68" s="26">
        <f>('Eurostat data'!P81+'Eurostat data'!P259+'Eurostat data'!P166+'Eurostat data'!P215+'Eurostat data'!P123)/'Eurostat data'!P32</f>
        <v>3.6282476822708021E-2</v>
      </c>
      <c r="Q68" s="26">
        <f>('Eurostat data'!Q81+'Eurostat data'!Q259+'Eurostat data'!Q166+'Eurostat data'!Q215+'Eurostat data'!Q123)/'Eurostat data'!Q32</f>
        <v>4.2917990181923188E-2</v>
      </c>
      <c r="R68" s="26">
        <f>('Eurostat data'!R81+'Eurostat data'!R259+'Eurostat data'!R166+'Eurostat data'!R215+'Eurostat data'!R123)/'Eurostat data'!R32</f>
        <v>4.4824449699836275E-2</v>
      </c>
      <c r="S68" s="26">
        <f>('Eurostat data'!S81+'Eurostat data'!S259+'Eurostat data'!S166+'Eurostat data'!S215+'Eurostat data'!S123)/'Eurostat data'!S32</f>
        <v>5.0716034725829189E-2</v>
      </c>
      <c r="T68" s="26">
        <f>('Eurostat data'!T81+'Eurostat data'!T259+'Eurostat data'!T166+'Eurostat data'!T215+'Eurostat data'!T123)/'Eurostat data'!T32</f>
        <v>5.9282196687061632E-2</v>
      </c>
      <c r="U68" s="26">
        <f>('Eurostat data'!U81+'Eurostat data'!U259+'Eurostat data'!U166+'Eurostat data'!U215+'Eurostat data'!U123)/'Eurostat data'!U32</f>
        <v>7.2454050642896589E-2</v>
      </c>
      <c r="V68" s="26">
        <f>('Eurostat data'!V81+'Eurostat data'!V259+'Eurostat data'!V166+'Eurostat data'!V215+'Eurostat data'!V123)/'Eurostat data'!V32</f>
        <v>7.6564785587805065E-2</v>
      </c>
      <c r="X68" s="220">
        <f t="shared" si="15"/>
        <v>3.3646795405881877E-2</v>
      </c>
    </row>
    <row r="69" spans="1:24" ht="14.25" thickTop="1" thickBot="1" x14ac:dyDescent="0.25">
      <c r="A69" s="462" t="s">
        <v>299</v>
      </c>
      <c r="B69" s="26">
        <f>('Eurostat data'!B82+'Eurostat data'!B260+'Eurostat data'!B167+'Eurostat data'!B216+'Eurostat data'!B124)/'Eurostat data'!B33</f>
        <v>0</v>
      </c>
      <c r="C69" s="26">
        <f>('Eurostat data'!C82+'Eurostat data'!C260+'Eurostat data'!C167+'Eurostat data'!C216+'Eurostat data'!C124)/'Eurostat data'!C33</f>
        <v>0</v>
      </c>
      <c r="D69" s="26">
        <f>('Eurostat data'!D82+'Eurostat data'!D260+'Eurostat data'!D167+'Eurostat data'!D216+'Eurostat data'!D124)/'Eurostat data'!D33</f>
        <v>0</v>
      </c>
      <c r="E69" s="26">
        <f>('Eurostat data'!E82+'Eurostat data'!E260+'Eurostat data'!E167+'Eurostat data'!E216+'Eurostat data'!E124)/'Eurostat data'!E33</f>
        <v>0</v>
      </c>
      <c r="F69" s="26">
        <f>('Eurostat data'!F82+'Eurostat data'!F260+'Eurostat data'!F167+'Eurostat data'!F216+'Eurostat data'!F124)/'Eurostat data'!F33</f>
        <v>0</v>
      </c>
      <c r="G69" s="26">
        <f>('Eurostat data'!G82+'Eurostat data'!G260+'Eurostat data'!G167+'Eurostat data'!G216+'Eurostat data'!G124)/'Eurostat data'!G33</f>
        <v>0</v>
      </c>
      <c r="H69" s="26">
        <f>('Eurostat data'!H82+'Eurostat data'!H260+'Eurostat data'!H167+'Eurostat data'!H216+'Eurostat data'!H124)/'Eurostat data'!H33</f>
        <v>0</v>
      </c>
      <c r="I69" s="26">
        <f>('Eurostat data'!I82+'Eurostat data'!I260+'Eurostat data'!I167+'Eurostat data'!I216+'Eurostat data'!I124)/'Eurostat data'!I33</f>
        <v>0</v>
      </c>
      <c r="J69" s="26">
        <f>('Eurostat data'!J82+'Eurostat data'!J260+'Eurostat data'!J167+'Eurostat data'!J216+'Eurostat data'!J124)/'Eurostat data'!J33</f>
        <v>0</v>
      </c>
      <c r="K69" s="26">
        <f>('Eurostat data'!K82+'Eurostat data'!K260+'Eurostat data'!K167+'Eurostat data'!K216+'Eurostat data'!K124)/'Eurostat data'!K33</f>
        <v>0</v>
      </c>
      <c r="L69" s="26">
        <f>('Eurostat data'!L82+'Eurostat data'!L260+'Eurostat data'!L167+'Eurostat data'!L216+'Eurostat data'!L124)/'Eurostat data'!L33</f>
        <v>0</v>
      </c>
      <c r="M69" s="26">
        <f>('Eurostat data'!M82+'Eurostat data'!M260+'Eurostat data'!M167+'Eurostat data'!M216+'Eurostat data'!M124)/'Eurostat data'!M33</f>
        <v>0</v>
      </c>
      <c r="N69" s="26">
        <f>('Eurostat data'!N82+'Eurostat data'!N260+'Eurostat data'!N167+'Eurostat data'!N216+'Eurostat data'!N124)/'Eurostat data'!N33</f>
        <v>0</v>
      </c>
      <c r="O69" s="26">
        <f>('Eurostat data'!O82+'Eurostat data'!O260+'Eurostat data'!O167+'Eurostat data'!O216+'Eurostat data'!O124)/'Eurostat data'!O33</f>
        <v>0</v>
      </c>
      <c r="P69" s="26">
        <f>('Eurostat data'!P82+'Eurostat data'!P260+'Eurostat data'!P167+'Eurostat data'!P216+'Eurostat data'!P124)/'Eurostat data'!P33</f>
        <v>0</v>
      </c>
      <c r="Q69" s="26">
        <f>('Eurostat data'!Q82+'Eurostat data'!Q260+'Eurostat data'!Q167+'Eurostat data'!Q216+'Eurostat data'!Q124)/'Eurostat data'!Q33</f>
        <v>0</v>
      </c>
      <c r="R69" s="26">
        <f>('Eurostat data'!R82+'Eurostat data'!R260+'Eurostat data'!R167+'Eurostat data'!R216+'Eurostat data'!R124)/'Eurostat data'!R33</f>
        <v>0</v>
      </c>
      <c r="S69" s="26">
        <f>('Eurostat data'!S82+'Eurostat data'!S260+'Eurostat data'!S167+'Eurostat data'!S216+'Eurostat data'!S124)/'Eurostat data'!S33</f>
        <v>0</v>
      </c>
      <c r="T69" s="26">
        <f>('Eurostat data'!T82+'Eurostat data'!T260+'Eurostat data'!T167+'Eurostat data'!T216+'Eurostat data'!T124)/'Eurostat data'!T33</f>
        <v>0</v>
      </c>
      <c r="U69" s="26">
        <f>('Eurostat data'!U82+'Eurostat data'!U260+'Eurostat data'!U167+'Eurostat data'!U216+'Eurostat data'!U124)/'Eurostat data'!U33</f>
        <v>0</v>
      </c>
      <c r="V69" s="26">
        <f>('Eurostat data'!V82+'Eurostat data'!V260+'Eurostat data'!V167+'Eurostat data'!V216+'Eurostat data'!V124)/'Eurostat data'!V33</f>
        <v>0</v>
      </c>
      <c r="X69" s="220">
        <f t="shared" si="15"/>
        <v>0</v>
      </c>
    </row>
    <row r="70" spans="1:24" ht="14.25" thickTop="1" thickBot="1" x14ac:dyDescent="0.25">
      <c r="A70" s="462" t="s">
        <v>300</v>
      </c>
      <c r="B70" s="26">
        <f>('Eurostat data'!B83+'Eurostat data'!B261+'Eurostat data'!B168+'Eurostat data'!B217+'Eurostat data'!B125)/'Eurostat data'!B34</f>
        <v>1.099983582334592E-2</v>
      </c>
      <c r="C70" s="26">
        <f>('Eurostat data'!C83+'Eurostat data'!C261+'Eurostat data'!C168+'Eurostat data'!C217+'Eurostat data'!C125)/'Eurostat data'!C34</f>
        <v>1.062281928493735E-2</v>
      </c>
      <c r="D70" s="26">
        <f>('Eurostat data'!D83+'Eurostat data'!D261+'Eurostat data'!D168+'Eurostat data'!D217+'Eurostat data'!D125)/'Eurostat data'!D34</f>
        <v>1.1088781516797082E-2</v>
      </c>
      <c r="E70" s="26">
        <f>('Eurostat data'!E83+'Eurostat data'!E261+'Eurostat data'!E168+'Eurostat data'!E217+'Eurostat data'!E125)/'Eurostat data'!E34</f>
        <v>1.1474970748692501E-2</v>
      </c>
      <c r="F70" s="26">
        <f>('Eurostat data'!F83+'Eurostat data'!F261+'Eurostat data'!F168+'Eurostat data'!F217+'Eurostat data'!F125)/'Eurostat data'!F34</f>
        <v>1.1434642213120483E-2</v>
      </c>
      <c r="G70" s="26">
        <f>('Eurostat data'!G83+'Eurostat data'!G261+'Eurostat data'!G168+'Eurostat data'!G217+'Eurostat data'!G125)/'Eurostat data'!G34</f>
        <v>1.2080097186770587E-2</v>
      </c>
      <c r="H70" s="26">
        <f>('Eurostat data'!H83+'Eurostat data'!H261+'Eurostat data'!H168+'Eurostat data'!H217+'Eurostat data'!H125)/'Eurostat data'!H34</f>
        <v>1.2674171455561678E-2</v>
      </c>
      <c r="I70" s="26">
        <f>('Eurostat data'!I83+'Eurostat data'!I261+'Eurostat data'!I168+'Eurostat data'!I217+'Eurostat data'!I125)/'Eurostat data'!I34</f>
        <v>1.4208398802089628E-2</v>
      </c>
      <c r="J70" s="26">
        <f>('Eurostat data'!J83+'Eurostat data'!J261+'Eurostat data'!J168+'Eurostat data'!J217+'Eurostat data'!J125)/'Eurostat data'!J34</f>
        <v>1.4959647446108103E-2</v>
      </c>
      <c r="K70" s="26">
        <f>('Eurostat data'!K83+'Eurostat data'!K261+'Eurostat data'!K168+'Eurostat data'!K217+'Eurostat data'!K125)/'Eurostat data'!K34</f>
        <v>1.5392433502280112E-2</v>
      </c>
      <c r="L70" s="26">
        <f>('Eurostat data'!L83+'Eurostat data'!L261+'Eurostat data'!L168+'Eurostat data'!L217+'Eurostat data'!L125)/'Eurostat data'!L34</f>
        <v>1.6285538911598386E-2</v>
      </c>
      <c r="M70" s="26">
        <f>('Eurostat data'!M83+'Eurostat data'!M261+'Eurostat data'!M168+'Eurostat data'!M217+'Eurostat data'!M125)/'Eurostat data'!M34</f>
        <v>1.6784049452776652E-2</v>
      </c>
      <c r="N70" s="26">
        <f>('Eurostat data'!N83+'Eurostat data'!N261+'Eurostat data'!N168+'Eurostat data'!N217+'Eurostat data'!N125)/'Eurostat data'!N34</f>
        <v>1.8590230321437612E-2</v>
      </c>
      <c r="O70" s="26">
        <f>('Eurostat data'!O83+'Eurostat data'!O261+'Eurostat data'!O168+'Eurostat data'!O217+'Eurostat data'!O125)/'Eurostat data'!O34</f>
        <v>1.7544938156244621E-2</v>
      </c>
      <c r="P70" s="26">
        <f>('Eurostat data'!P83+'Eurostat data'!P261+'Eurostat data'!P168+'Eurostat data'!P217+'Eurostat data'!P125)/'Eurostat data'!P34</f>
        <v>2.0613568179618697E-2</v>
      </c>
      <c r="Q70" s="26">
        <f>('Eurostat data'!Q83+'Eurostat data'!Q261+'Eurostat data'!Q168+'Eurostat data'!Q217+'Eurostat data'!Q125)/'Eurostat data'!Q34</f>
        <v>2.6101181460163585E-2</v>
      </c>
      <c r="R70" s="26">
        <f>('Eurostat data'!R83+'Eurostat data'!R261+'Eurostat data'!R168+'Eurostat data'!R217+'Eurostat data'!R125)/'Eurostat data'!R34</f>
        <v>2.8526899819213265E-2</v>
      </c>
      <c r="S70" s="26">
        <f>('Eurostat data'!S83+'Eurostat data'!S261+'Eurostat data'!S168+'Eurostat data'!S217+'Eurostat data'!S125)/'Eurostat data'!S34</f>
        <v>2.8132783946737436E-2</v>
      </c>
      <c r="T70" s="26">
        <f>('Eurostat data'!T83+'Eurostat data'!T261+'Eurostat data'!T168+'Eurostat data'!T217+'Eurostat data'!T125)/'Eurostat data'!T34</f>
        <v>3.4444550350283563E-2</v>
      </c>
      <c r="U70" s="26">
        <f>('Eurostat data'!U83+'Eurostat data'!U261+'Eurostat data'!U168+'Eurostat data'!U217+'Eurostat data'!U125)/'Eurostat data'!U34</f>
        <v>3.8696238206102192E-2</v>
      </c>
      <c r="V70" s="26">
        <f>('Eurostat data'!V83+'Eurostat data'!V261+'Eurostat data'!V168+'Eurostat data'!V217+'Eurostat data'!V125)/'Eurostat data'!V34</f>
        <v>3.412176153881552E-2</v>
      </c>
      <c r="X70" s="220">
        <f t="shared" si="15"/>
        <v>8.020580078651935E-3</v>
      </c>
    </row>
    <row r="71" spans="1:24" ht="14.25" thickTop="1" thickBot="1" x14ac:dyDescent="0.25">
      <c r="A71" s="462" t="s">
        <v>301</v>
      </c>
      <c r="B71" s="26">
        <f>('Eurostat data'!B84+'Eurostat data'!B262+'Eurostat data'!B169+'Eurostat data'!B218+'Eurostat data'!B126)/'Eurostat data'!B35</f>
        <v>0.1983464566929134</v>
      </c>
      <c r="C71" s="26">
        <f>('Eurostat data'!C84+'Eurostat data'!C262+'Eurostat data'!C169+'Eurostat data'!C218+'Eurostat data'!C126)/'Eurostat data'!C35</f>
        <v>0.19429946326115122</v>
      </c>
      <c r="D71" s="26">
        <f>('Eurostat data'!D84+'Eurostat data'!D262+'Eurostat data'!D169+'Eurostat data'!D218+'Eurostat data'!D126)/'Eurostat data'!D35</f>
        <v>0.21127790608160124</v>
      </c>
      <c r="E71" s="26">
        <f>('Eurostat data'!E84+'Eurostat data'!E262+'Eurostat data'!E169+'Eurostat data'!E218+'Eurostat data'!E126)/'Eurostat data'!E35</f>
        <v>0.21988054932095713</v>
      </c>
      <c r="F71" s="26">
        <f>('Eurostat data'!F84+'Eurostat data'!F262+'Eurostat data'!F169+'Eurostat data'!F218+'Eurostat data'!F126)/'Eurostat data'!F35</f>
        <v>0.21423112198104555</v>
      </c>
      <c r="G71" s="26">
        <f>('Eurostat data'!G84+'Eurostat data'!G262+'Eurostat data'!G169+'Eurostat data'!G218+'Eurostat data'!G126)/'Eurostat data'!G35</f>
        <v>0.21561379108410805</v>
      </c>
      <c r="H71" s="26">
        <f>('Eurostat data'!H84+'Eurostat data'!H262+'Eurostat data'!H169+'Eurostat data'!H218+'Eurostat data'!H126)/'Eurostat data'!H35</f>
        <v>0.20067360896312333</v>
      </c>
      <c r="I71" s="26">
        <f>('Eurostat data'!I84+'Eurostat data'!I262+'Eurostat data'!I169+'Eurostat data'!I218+'Eurostat data'!I126)/'Eurostat data'!I35</f>
        <v>0.20414375151326486</v>
      </c>
      <c r="J71" s="26">
        <f>('Eurostat data'!J84+'Eurostat data'!J262+'Eurostat data'!J169+'Eurostat data'!J218+'Eurostat data'!J126)/'Eurostat data'!J35</f>
        <v>0.20212151089654234</v>
      </c>
      <c r="K71" s="26">
        <f>('Eurostat data'!K84+'Eurostat data'!K262+'Eurostat data'!K169+'Eurostat data'!K218+'Eurostat data'!K126)/'Eurostat data'!K35</f>
        <v>0.22771836007130125</v>
      </c>
      <c r="L71" s="26">
        <f>('Eurostat data'!L84+'Eurostat data'!L262+'Eurostat data'!L169+'Eurostat data'!L218+'Eurostat data'!L126)/'Eurostat data'!L35</f>
        <v>0.22529901641591554</v>
      </c>
      <c r="M71" s="26">
        <f>('Eurostat data'!M84+'Eurostat data'!M262+'Eurostat data'!M169+'Eurostat data'!M218+'Eurostat data'!M126)/'Eurostat data'!M35</f>
        <v>0.21710354720918101</v>
      </c>
      <c r="N71" s="26">
        <f>('Eurostat data'!N84+'Eurostat data'!N262+'Eurostat data'!N169+'Eurostat data'!N218+'Eurostat data'!N126)/'Eurostat data'!N35</f>
        <v>0.209299321924443</v>
      </c>
      <c r="O71" s="26">
        <f>('Eurostat data'!O84+'Eurostat data'!O262+'Eurostat data'!O169+'Eurostat data'!O218+'Eurostat data'!O126)/'Eurostat data'!O35</f>
        <v>0.18401294103284091</v>
      </c>
      <c r="P71" s="26">
        <f>('Eurostat data'!P84+'Eurostat data'!P262+'Eurostat data'!P169+'Eurostat data'!P218+'Eurostat data'!P126)/'Eurostat data'!P35</f>
        <v>0.19314539081458401</v>
      </c>
      <c r="Q71" s="26">
        <f>('Eurostat data'!Q84+'Eurostat data'!Q262+'Eurostat data'!Q169+'Eurostat data'!Q218+'Eurostat data'!Q126)/'Eurostat data'!Q35</f>
        <v>0.20600034885749172</v>
      </c>
      <c r="R71" s="26">
        <f>('Eurostat data'!R84+'Eurostat data'!R262+'Eurostat data'!R169+'Eurostat data'!R218+'Eurostat data'!R126)/'Eurostat data'!R35</f>
        <v>0.21644193127446715</v>
      </c>
      <c r="S71" s="26">
        <f>('Eurostat data'!S84+'Eurostat data'!S262+'Eurostat data'!S169+'Eurostat data'!S218+'Eurostat data'!S126)/'Eurostat data'!S35</f>
        <v>0.23561114202864591</v>
      </c>
      <c r="T71" s="26">
        <f>('Eurostat data'!T84+'Eurostat data'!T262+'Eurostat data'!T169+'Eurostat data'!T218+'Eurostat data'!T126)/'Eurostat data'!T35</f>
        <v>0.24729867482161061</v>
      </c>
      <c r="U71" s="26">
        <f>('Eurostat data'!U84+'Eurostat data'!U262+'Eurostat data'!U169+'Eurostat data'!U218+'Eurostat data'!U126)/'Eurostat data'!U35</f>
        <v>0.272814039408867</v>
      </c>
      <c r="V71" s="26">
        <f>('Eurostat data'!V84+'Eurostat data'!V262+'Eurostat data'!V169+'Eurostat data'!V218+'Eurostat data'!V126)/'Eurostat data'!V35</f>
        <v>0.26200242648333238</v>
      </c>
      <c r="X71" s="498">
        <f t="shared" si="15"/>
        <v>5.6002077625840668E-2</v>
      </c>
    </row>
    <row r="72" spans="1:24" ht="14.25" thickTop="1" thickBot="1" x14ac:dyDescent="0.25">
      <c r="A72" s="462" t="s">
        <v>302</v>
      </c>
      <c r="B72" s="26">
        <f>('Eurostat data'!B85+'Eurostat data'!B263+'Eurostat data'!B170+'Eurostat data'!B219+'Eurostat data'!B127)/'Eurostat data'!B36</f>
        <v>1.5252731976676835E-2</v>
      </c>
      <c r="C72" s="26">
        <f>('Eurostat data'!C85+'Eurostat data'!C263+'Eurostat data'!C170+'Eurostat data'!C219+'Eurostat data'!C127)/'Eurostat data'!C36</f>
        <v>1.3387832474379481E-2</v>
      </c>
      <c r="D72" s="26">
        <f>('Eurostat data'!D85+'Eurostat data'!D263+'Eurostat data'!D170+'Eurostat data'!D219+'Eurostat data'!D127)/'Eurostat data'!D36</f>
        <v>1.5112205857115457E-2</v>
      </c>
      <c r="E72" s="26">
        <f>('Eurostat data'!E85+'Eurostat data'!E263+'Eurostat data'!E170+'Eurostat data'!E219+'Eurostat data'!E127)/'Eurostat data'!E36</f>
        <v>3.8697722097917261E-2</v>
      </c>
      <c r="F72" s="26">
        <f>('Eurostat data'!F85+'Eurostat data'!F263+'Eurostat data'!F170+'Eurostat data'!F219+'Eurostat data'!F127)/'Eurostat data'!F36</f>
        <v>3.9787359472121961E-2</v>
      </c>
      <c r="G72" s="26">
        <f>('Eurostat data'!G85+'Eurostat data'!G263+'Eurostat data'!G170+'Eurostat data'!G219+'Eurostat data'!G127)/'Eurostat data'!G36</f>
        <v>3.9240392403924039E-2</v>
      </c>
      <c r="H72" s="26">
        <f>('Eurostat data'!H85+'Eurostat data'!H263+'Eurostat data'!H170+'Eurostat data'!H219+'Eurostat data'!H127)/'Eurostat data'!H36</f>
        <v>3.7273603082851638E-2</v>
      </c>
      <c r="I72" s="26">
        <f>('Eurostat data'!I85+'Eurostat data'!I263+'Eurostat data'!I170+'Eurostat data'!I219+'Eurostat data'!I127)/'Eurostat data'!I36</f>
        <v>3.7748926200702852E-2</v>
      </c>
      <c r="J72" s="26">
        <f>('Eurostat data'!J85+'Eurostat data'!J263+'Eurostat data'!J170+'Eurostat data'!J219+'Eurostat data'!J127)/'Eurostat data'!J36</f>
        <v>4.0792941446086854E-2</v>
      </c>
      <c r="K72" s="26">
        <f>('Eurostat data'!K85+'Eurostat data'!K263+'Eurostat data'!K170+'Eurostat data'!K219+'Eurostat data'!K127)/'Eurostat data'!K36</f>
        <v>4.0147664651436522E-2</v>
      </c>
      <c r="L72" s="26">
        <f>('Eurostat data'!L85+'Eurostat data'!L263+'Eurostat data'!L170+'Eurostat data'!L219+'Eurostat data'!L127)/'Eurostat data'!L36</f>
        <v>4.2318911576744084E-2</v>
      </c>
      <c r="M72" s="26">
        <f>('Eurostat data'!M85+'Eurostat data'!M263+'Eurostat data'!M170+'Eurostat data'!M219+'Eurostat data'!M127)/'Eurostat data'!M36</f>
        <v>4.499535788496397E-2</v>
      </c>
      <c r="N72" s="26">
        <f>('Eurostat data'!N85+'Eurostat data'!N263+'Eurostat data'!N170+'Eurostat data'!N219+'Eurostat data'!N127)/'Eurostat data'!N36</f>
        <v>4.6352872714250544E-2</v>
      </c>
      <c r="O72" s="26">
        <f>('Eurostat data'!O85+'Eurostat data'!O263+'Eurostat data'!O170+'Eurostat data'!O219+'Eurostat data'!O127)/'Eurostat data'!O36</f>
        <v>4.5262101174108504E-2</v>
      </c>
      <c r="P72" s="26">
        <f>('Eurostat data'!P85+'Eurostat data'!P263+'Eurostat data'!P170+'Eurostat data'!P219+'Eurostat data'!P127)/'Eurostat data'!P36</f>
        <v>4.7023103459533575E-2</v>
      </c>
      <c r="Q72" s="26">
        <f>('Eurostat data'!Q85+'Eurostat data'!Q263+'Eurostat data'!Q170+'Eurostat data'!Q219+'Eurostat data'!Q127)/'Eurostat data'!Q36</f>
        <v>4.8197172203360693E-2</v>
      </c>
      <c r="R72" s="26">
        <f>('Eurostat data'!R85+'Eurostat data'!R263+'Eurostat data'!R170+'Eurostat data'!R219+'Eurostat data'!R127)/'Eurostat data'!R36</f>
        <v>4.7959058592792349E-2</v>
      </c>
      <c r="S72" s="26">
        <f>('Eurostat data'!S85+'Eurostat data'!S263+'Eurostat data'!S170+'Eurostat data'!S219+'Eurostat data'!S127)/'Eurostat data'!S36</f>
        <v>4.9498650410008518E-2</v>
      </c>
      <c r="T72" s="26">
        <f>('Eurostat data'!T85+'Eurostat data'!T263+'Eurostat data'!T170+'Eurostat data'!T219+'Eurostat data'!T127)/'Eurostat data'!T36</f>
        <v>5.6157078215901747E-2</v>
      </c>
      <c r="U72" s="26">
        <f>('Eurostat data'!U85+'Eurostat data'!U263+'Eurostat data'!U170+'Eurostat data'!U219+'Eurostat data'!U127)/'Eurostat data'!U36</f>
        <v>6.5725975660931593E-2</v>
      </c>
      <c r="V72" s="26">
        <f>('Eurostat data'!V85+'Eurostat data'!V263+'Eurostat data'!V170+'Eurostat data'!V219+'Eurostat data'!V127)/'Eurostat data'!V36</f>
        <v>7.1560607252418779E-2</v>
      </c>
      <c r="X72" s="220">
        <f t="shared" si="15"/>
        <v>2.3363435049058086E-2</v>
      </c>
    </row>
    <row r="73" spans="1:24" ht="14.25" thickTop="1" thickBot="1" x14ac:dyDescent="0.25">
      <c r="A73" s="462" t="s">
        <v>303</v>
      </c>
      <c r="B73" s="26">
        <f>('Eurostat data'!B86+'Eurostat data'!B264+'Eurostat data'!B171+'Eurostat data'!B220+'Eurostat data'!B128)/'Eurostat data'!B37</f>
        <v>0.18538626852166046</v>
      </c>
      <c r="C73" s="26">
        <f>('Eurostat data'!C86+'Eurostat data'!C264+'Eurostat data'!C171+'Eurostat data'!C220+'Eurostat data'!C128)/'Eurostat data'!C37</f>
        <v>0.1839363728016131</v>
      </c>
      <c r="D73" s="26">
        <f>('Eurostat data'!D86+'Eurostat data'!D264+'Eurostat data'!D171+'Eurostat data'!D220+'Eurostat data'!D128)/'Eurostat data'!D37</f>
        <v>0.14898620401337792</v>
      </c>
      <c r="E73" s="26">
        <f>('Eurostat data'!E86+'Eurostat data'!E264+'Eurostat data'!E171+'Eurostat data'!E220+'Eurostat data'!E128)/'Eurostat data'!E37</f>
        <v>0.16987349845859467</v>
      </c>
      <c r="F73" s="26">
        <f>('Eurostat data'!F86+'Eurostat data'!F264+'Eurostat data'!F171+'Eurostat data'!F220+'Eurostat data'!F128)/'Eurostat data'!F37</f>
        <v>0.17620737540503009</v>
      </c>
      <c r="G73" s="26">
        <f>('Eurostat data'!G86+'Eurostat data'!G264+'Eurostat data'!G171+'Eurostat data'!G220+'Eurostat data'!G128)/'Eurostat data'!G37</f>
        <v>0.16066240557815223</v>
      </c>
      <c r="H73" s="26">
        <f>('Eurostat data'!H86+'Eurostat data'!H264+'Eurostat data'!H171+'Eurostat data'!H220+'Eurostat data'!H128)/'Eurostat data'!H37</f>
        <v>0.18534440644846117</v>
      </c>
      <c r="I73" s="26">
        <f>('Eurostat data'!I86+'Eurostat data'!I264+'Eurostat data'!I171+'Eurostat data'!I220+'Eurostat data'!I128)/'Eurostat data'!I37</f>
        <v>0.17373568812867937</v>
      </c>
      <c r="J73" s="26">
        <f>('Eurostat data'!J86+'Eurostat data'!J264+'Eurostat data'!J171+'Eurostat data'!J220+'Eurostat data'!J128)/'Eurostat data'!J37</f>
        <v>0.16026273987893358</v>
      </c>
      <c r="K73" s="26">
        <f>('Eurostat data'!K86+'Eurostat data'!K264+'Eurostat data'!K171+'Eurostat data'!K220+'Eurostat data'!K128)/'Eurostat data'!K37</f>
        <v>0.13392105790422762</v>
      </c>
      <c r="L73" s="26">
        <f>('Eurostat data'!L86+'Eurostat data'!L264+'Eurostat data'!L171+'Eurostat data'!L220+'Eurostat data'!L128)/'Eurostat data'!L37</f>
        <v>0.14971920181622655</v>
      </c>
      <c r="M73" s="26">
        <f>('Eurostat data'!M86+'Eurostat data'!M264+'Eurostat data'!M171+'Eurostat data'!M220+'Eurostat data'!M128)/'Eurostat data'!M37</f>
        <v>0.15874084339734706</v>
      </c>
      <c r="N73" s="26">
        <f>('Eurostat data'!N86+'Eurostat data'!N264+'Eurostat data'!N171+'Eurostat data'!N220+'Eurostat data'!N128)/'Eurostat data'!N37</f>
        <v>0.13500265977657877</v>
      </c>
      <c r="O73" s="26">
        <f>('Eurostat data'!O86+'Eurostat data'!O264+'Eurostat data'!O171+'Eurostat data'!O220+'Eurostat data'!O128)/'Eurostat data'!O37</f>
        <v>0.16531566640685894</v>
      </c>
      <c r="P73" s="26">
        <f>('Eurostat data'!P86+'Eurostat data'!P264+'Eurostat data'!P171+'Eurostat data'!P220+'Eurostat data'!P128)/'Eurostat data'!P37</f>
        <v>0.14232209737827714</v>
      </c>
      <c r="Q73" s="26">
        <f>('Eurostat data'!Q86+'Eurostat data'!Q264+'Eurostat data'!Q171+'Eurostat data'!Q220+'Eurostat data'!Q128)/'Eurostat data'!Q37</f>
        <v>0.12681556090796292</v>
      </c>
      <c r="R73" s="26">
        <f>('Eurostat data'!R86+'Eurostat data'!R264+'Eurostat data'!R171+'Eurostat data'!R220+'Eurostat data'!R128)/'Eurostat data'!R37</f>
        <v>0.16429238673517049</v>
      </c>
      <c r="S73" s="26">
        <f>('Eurostat data'!S86+'Eurostat data'!S264+'Eurostat data'!S171+'Eurostat data'!S220+'Eurostat data'!S128)/'Eurostat data'!S37</f>
        <v>0.17085981806417233</v>
      </c>
      <c r="T73" s="26">
        <f>('Eurostat data'!T86+'Eurostat data'!T264+'Eurostat data'!T171+'Eurostat data'!T220+'Eurostat data'!T128)/'Eurostat data'!T37</f>
        <v>0.17229341056055858</v>
      </c>
      <c r="U73" s="26">
        <f>('Eurostat data'!U86+'Eurostat data'!U264+'Eurostat data'!U171+'Eurostat data'!U220+'Eurostat data'!U128)/'Eurostat data'!U37</f>
        <v>0.19259467265725289</v>
      </c>
      <c r="V73" s="26">
        <f>('Eurostat data'!V86+'Eurostat data'!V264+'Eurostat data'!V171+'Eurostat data'!V220+'Eurostat data'!V128)/'Eurostat data'!V37</f>
        <v>0.22478870928038072</v>
      </c>
      <c r="X73" s="498">
        <f t="shared" si="15"/>
        <v>9.7973148372417801E-2</v>
      </c>
    </row>
    <row r="74" spans="1:24" ht="14.25" thickTop="1" thickBot="1" x14ac:dyDescent="0.25">
      <c r="A74" s="462" t="s">
        <v>304</v>
      </c>
      <c r="B74" s="26">
        <f>('Eurostat data'!B87+'Eurostat data'!B265+'Eurostat data'!B172+'Eurostat data'!B221+'Eurostat data'!B129)/'Eurostat data'!B38</f>
        <v>2.5409717651968731E-2</v>
      </c>
      <c r="C74" s="26">
        <f>('Eurostat data'!C87+'Eurostat data'!C265+'Eurostat data'!C172+'Eurostat data'!C221+'Eurostat data'!C129)/'Eurostat data'!C38</f>
        <v>3.8729346970889061E-2</v>
      </c>
      <c r="D74" s="26">
        <f>('Eurostat data'!D87+'Eurostat data'!D265+'Eurostat data'!D172+'Eurostat data'!D221+'Eurostat data'!D129)/'Eurostat data'!D38</f>
        <v>3.8414725288804422E-2</v>
      </c>
      <c r="E74" s="26">
        <f>('Eurostat data'!E87+'Eurostat data'!E265+'Eurostat data'!E172+'Eurostat data'!E221+'Eurostat data'!E129)/'Eurostat data'!E38</f>
        <v>4.8670942108786253E-2</v>
      </c>
      <c r="F74" s="26">
        <f>('Eurostat data'!F87+'Eurostat data'!F265+'Eurostat data'!F172+'Eurostat data'!F221+'Eurostat data'!F129)/'Eurostat data'!F38</f>
        <v>5.1988187624476344E-2</v>
      </c>
      <c r="G74" s="26">
        <f>('Eurostat data'!G87+'Eurostat data'!G265+'Eurostat data'!G172+'Eurostat data'!G221+'Eurostat data'!G129)/'Eurostat data'!G38</f>
        <v>5.9233523293011035E-2</v>
      </c>
      <c r="H74" s="26">
        <f>('Eurostat data'!H87+'Eurostat data'!H265+'Eurostat data'!H172+'Eurostat data'!H221+'Eurostat data'!H129)/'Eurostat data'!H38</f>
        <v>7.95958090031888E-2</v>
      </c>
      <c r="I74" s="26">
        <f>('Eurostat data'!I87+'Eurostat data'!I265+'Eurostat data'!I172+'Eurostat data'!I221+'Eurostat data'!I129)/'Eurostat data'!I38</f>
        <v>0.10699742466597698</v>
      </c>
      <c r="J74" s="26">
        <f>('Eurostat data'!J87+'Eurostat data'!J265+'Eurostat data'!J172+'Eurostat data'!J221+'Eurostat data'!J129)/'Eurostat data'!J38</f>
        <v>0.11228782823153924</v>
      </c>
      <c r="K74" s="26">
        <f>('Eurostat data'!K87+'Eurostat data'!K265+'Eurostat data'!K172+'Eurostat data'!K221+'Eurostat data'!K129)/'Eurostat data'!K38</f>
        <v>0.11985610726549299</v>
      </c>
      <c r="L74" s="26">
        <f>('Eurostat data'!L87+'Eurostat data'!L265+'Eurostat data'!L172+'Eurostat data'!L221+'Eurostat data'!L129)/'Eurostat data'!L38</f>
        <v>0.10971437880104257</v>
      </c>
      <c r="M74" s="26">
        <f>('Eurostat data'!M87+'Eurostat data'!M265+'Eurostat data'!M172+'Eurostat data'!M221+'Eurostat data'!M129)/'Eurostat data'!M38</f>
        <v>9.1666220341706392E-2</v>
      </c>
      <c r="N74" s="26">
        <f>('Eurostat data'!N87+'Eurostat data'!N265+'Eurostat data'!N172+'Eurostat data'!N221+'Eurostat data'!N129)/'Eurostat data'!N38</f>
        <v>9.6825847774994186E-2</v>
      </c>
      <c r="O74" s="26">
        <f>('Eurostat data'!O87+'Eurostat data'!O265+'Eurostat data'!O172+'Eurostat data'!O221+'Eurostat data'!O129)/'Eurostat data'!O38</f>
        <v>9.9411282509874063E-2</v>
      </c>
      <c r="P74" s="26">
        <f>('Eurostat data'!P87+'Eurostat data'!P265+'Eurostat data'!P172+'Eurostat data'!P221+'Eurostat data'!P129)/'Eurostat data'!P38</f>
        <v>0.11557928835349496</v>
      </c>
      <c r="Q74" s="26">
        <f>('Eurostat data'!Q87+'Eurostat data'!Q265+'Eurostat data'!Q172+'Eurostat data'!Q221+'Eurostat data'!Q129)/'Eurostat data'!Q38</f>
        <v>0.12555278808519291</v>
      </c>
      <c r="R74" s="26">
        <f>('Eurostat data'!R87+'Eurostat data'!R265+'Eurostat data'!R172+'Eurostat data'!R221+'Eurostat data'!R129)/'Eurostat data'!R38</f>
        <v>0.11714978804734018</v>
      </c>
      <c r="S74" s="26">
        <f>('Eurostat data'!S87+'Eurostat data'!S265+'Eurostat data'!S172+'Eurostat data'!S221+'Eurostat data'!S129)/'Eurostat data'!S38</f>
        <v>0.11703962933753943</v>
      </c>
      <c r="T74" s="26">
        <f>('Eurostat data'!T87+'Eurostat data'!T265+'Eurostat data'!T172+'Eurostat data'!T221+'Eurostat data'!T129)/'Eurostat data'!T38</f>
        <v>0.13193895693401816</v>
      </c>
      <c r="U74" s="26">
        <f>('Eurostat data'!U87+'Eurostat data'!U265+'Eurostat data'!U172+'Eurostat data'!U221+'Eurostat data'!U129)/'Eurostat data'!U38</f>
        <v>0.14842561820537373</v>
      </c>
      <c r="V74" s="26">
        <f>('Eurostat data'!V87+'Eurostat data'!V265+'Eurostat data'!V172+'Eurostat data'!V221+'Eurostat data'!V129)/'Eurostat data'!V38</f>
        <v>0.16329674022627982</v>
      </c>
      <c r="X74" s="220">
        <f t="shared" si="15"/>
        <v>3.7743952141086917E-2</v>
      </c>
    </row>
    <row r="75" spans="1:24" ht="14.25" thickTop="1" thickBot="1" x14ac:dyDescent="0.25">
      <c r="A75" s="462" t="s">
        <v>305</v>
      </c>
      <c r="B75" s="26">
        <f>('Eurostat data'!B88+'Eurostat data'!B266+'Eurostat data'!B173+'Eurostat data'!B222+'Eurostat data'!B130)/'Eurostat data'!B39</f>
        <v>9.1115774746414829E-2</v>
      </c>
      <c r="C75" s="26">
        <f>('Eurostat data'!C88+'Eurostat data'!C266+'Eurostat data'!C173+'Eurostat data'!C222+'Eurostat data'!C130)/'Eurostat data'!C39</f>
        <v>0.10407647907647907</v>
      </c>
      <c r="D75" s="26">
        <f>('Eurostat data'!D88+'Eurostat data'!D266+'Eurostat data'!D173+'Eurostat data'!D222+'Eurostat data'!D130)/'Eurostat data'!D39</f>
        <v>0.10863239573229874</v>
      </c>
      <c r="E75" s="26">
        <f>('Eurostat data'!E88+'Eurostat data'!E266+'Eurostat data'!E173+'Eurostat data'!E222+'Eurostat data'!E130)/'Eurostat data'!E39</f>
        <v>9.7078402366863908E-2</v>
      </c>
      <c r="F75" s="26">
        <f>('Eurostat data'!F88+'Eurostat data'!F266+'Eurostat data'!F173+'Eurostat data'!F222+'Eurostat data'!F130)/'Eurostat data'!F39</f>
        <v>9.8666666666666666E-2</v>
      </c>
      <c r="G75" s="26">
        <f>('Eurostat data'!G88+'Eurostat data'!G266+'Eurostat data'!G173+'Eurostat data'!G222+'Eurostat data'!G130)/'Eurostat data'!G39</f>
        <v>8.9559623948540321E-2</v>
      </c>
      <c r="H75" s="26">
        <f>('Eurostat data'!H88+'Eurostat data'!H266+'Eurostat data'!H173+'Eurostat data'!H222+'Eurostat data'!H130)/'Eurostat data'!H39</f>
        <v>9.1584941474217016E-2</v>
      </c>
      <c r="I75" s="26">
        <f>('Eurostat data'!I88+'Eurostat data'!I266+'Eurostat data'!I173+'Eurostat data'!I222+'Eurostat data'!I130)/'Eurostat data'!I39</f>
        <v>8.056655498020103E-2</v>
      </c>
      <c r="J75" s="26">
        <f>('Eurostat data'!J88+'Eurostat data'!J266+'Eurostat data'!J173+'Eurostat data'!J222+'Eurostat data'!J130)/'Eurostat data'!J39</f>
        <v>8.6862106406080344E-2</v>
      </c>
      <c r="K75" s="26">
        <f>('Eurostat data'!K88+'Eurostat data'!K266+'Eurostat data'!K173+'Eurostat data'!K222+'Eurostat data'!K130)/'Eurostat data'!K39</f>
        <v>8.6029869321717481E-2</v>
      </c>
      <c r="L75" s="26">
        <f>('Eurostat data'!L88+'Eurostat data'!L266+'Eurostat data'!L173+'Eurostat data'!L222+'Eurostat data'!L130)/'Eurostat data'!L39</f>
        <v>0.12262682850918145</v>
      </c>
      <c r="M75" s="26">
        <f>('Eurostat data'!M88+'Eurostat data'!M266+'Eurostat data'!M173+'Eurostat data'!M222+'Eurostat data'!M130)/'Eurostat data'!M39</f>
        <v>0.1150140803319994</v>
      </c>
      <c r="N75" s="26">
        <f>('Eurostat data'!N88+'Eurostat data'!N266+'Eurostat data'!N173+'Eurostat data'!N222+'Eurostat data'!N130)/'Eurostat data'!N39</f>
        <v>0.10464776381175095</v>
      </c>
      <c r="O75" s="26">
        <f>('Eurostat data'!O88+'Eurostat data'!O266+'Eurostat data'!O173+'Eurostat data'!O222+'Eurostat data'!O130)/'Eurostat data'!O39</f>
        <v>0.10313447927199192</v>
      </c>
      <c r="P75" s="26">
        <f>('Eurostat data'!P88+'Eurostat data'!P266+'Eurostat data'!P173+'Eurostat data'!P222+'Eurostat data'!P130)/'Eurostat data'!P39</f>
        <v>0.11523902986120847</v>
      </c>
      <c r="Q75" s="26">
        <f>('Eurostat data'!Q88+'Eurostat data'!Q266+'Eurostat data'!Q173+'Eurostat data'!Q222+'Eurostat data'!Q130)/'Eurostat data'!Q39</f>
        <v>0.10601287494863718</v>
      </c>
      <c r="R75" s="26">
        <f>('Eurostat data'!R88+'Eurostat data'!R266+'Eurostat data'!R173+'Eurostat data'!R222+'Eurostat data'!R130)/'Eurostat data'!R39</f>
        <v>0.1047606056472514</v>
      </c>
      <c r="S75" s="26">
        <f>('Eurostat data'!S88+'Eurostat data'!S266+'Eurostat data'!S173+'Eurostat data'!S222+'Eurostat data'!S130)/'Eurostat data'!S39</f>
        <v>0.10028614252622974</v>
      </c>
      <c r="T75" s="26">
        <f>('Eurostat data'!T88+'Eurostat data'!T266+'Eurostat data'!T173+'Eurostat data'!T222+'Eurostat data'!T130)/'Eurostat data'!T39</f>
        <v>0.10979381443298969</v>
      </c>
      <c r="U75" s="26">
        <f>('Eurostat data'!U88+'Eurostat data'!U266+'Eurostat data'!U173+'Eurostat data'!U222+'Eurostat data'!U130)/'Eurostat data'!U39</f>
        <v>0.14153066966797975</v>
      </c>
      <c r="V75" s="26">
        <f>('Eurostat data'!V88+'Eurostat data'!V266+'Eurostat data'!V173+'Eurostat data'!V222+'Eurostat data'!V130)/'Eurostat data'!V39</f>
        <v>0.14716409691629956</v>
      </c>
      <c r="X75" s="220">
        <f t="shared" si="15"/>
        <v>4.1151221967662382E-2</v>
      </c>
    </row>
    <row r="76" spans="1:24" ht="14.25" thickTop="1" thickBot="1" x14ac:dyDescent="0.25">
      <c r="A76" s="462" t="s">
        <v>306</v>
      </c>
      <c r="B76" s="26">
        <f>('Eurostat data'!B89+'Eurostat data'!B267+'Eurostat data'!B174+'Eurostat data'!B223+'Eurostat data'!B131)/'Eurostat data'!B40</f>
        <v>1.5396892456461531E-2</v>
      </c>
      <c r="C76" s="26">
        <f>('Eurostat data'!C89+'Eurostat data'!C267+'Eurostat data'!C174+'Eurostat data'!C223+'Eurostat data'!C131)/'Eurostat data'!C40</f>
        <v>1.3738703442511623E-2</v>
      </c>
      <c r="D76" s="26">
        <f>('Eurostat data'!D89+'Eurostat data'!D267+'Eurostat data'!D174+'Eurostat data'!D223+'Eurostat data'!D131)/'Eurostat data'!D40</f>
        <v>1.5706806282722512E-2</v>
      </c>
      <c r="E76" s="26">
        <f>('Eurostat data'!E89+'Eurostat data'!E267+'Eurostat data'!E174+'Eurostat data'!E223+'Eurostat data'!E131)/'Eurostat data'!E40</f>
        <v>2.6388187075402841E-2</v>
      </c>
      <c r="F76" s="26">
        <f>('Eurostat data'!F89+'Eurostat data'!F267+'Eurostat data'!F174+'Eurostat data'!F223+'Eurostat data'!F131)/'Eurostat data'!F40</f>
        <v>3.1020547555353179E-2</v>
      </c>
      <c r="G76" s="26">
        <f>('Eurostat data'!G89+'Eurostat data'!G267+'Eurostat data'!G174+'Eurostat data'!G223+'Eurostat data'!G131)/'Eurostat data'!G40</f>
        <v>2.7743732590529247E-2</v>
      </c>
      <c r="H76" s="26">
        <f>('Eurostat data'!H89+'Eurostat data'!H267+'Eurostat data'!H174+'Eurostat data'!H223+'Eurostat data'!H131)/'Eurostat data'!H40</f>
        <v>2.4027648252784025E-2</v>
      </c>
      <c r="I76" s="26">
        <f>('Eurostat data'!I89+'Eurostat data'!I267+'Eurostat data'!I174+'Eurostat data'!I223+'Eurostat data'!I131)/'Eurostat data'!I40</f>
        <v>2.3671232876712328E-2</v>
      </c>
      <c r="J76" s="26">
        <f>('Eurostat data'!J89+'Eurostat data'!J267+'Eurostat data'!J174+'Eurostat data'!J223+'Eurostat data'!J131)/'Eurostat data'!J40</f>
        <v>2.4791054890444995E-2</v>
      </c>
      <c r="K76" s="26">
        <f>('Eurostat data'!K89+'Eurostat data'!K267+'Eurostat data'!K174+'Eurostat data'!K223+'Eurostat data'!K131)/'Eurostat data'!K40</f>
        <v>2.5629496402877698E-2</v>
      </c>
      <c r="L76" s="26">
        <f>('Eurostat data'!L89+'Eurostat data'!L267+'Eurostat data'!L174+'Eurostat data'!L223+'Eurostat data'!L131)/'Eurostat data'!L40</f>
        <v>2.7145797407798853E-2</v>
      </c>
      <c r="M76" s="26">
        <f>('Eurostat data'!M89+'Eurostat data'!M267+'Eurostat data'!M174+'Eurostat data'!M223+'Eurostat data'!M131)/'Eurostat data'!M40</f>
        <v>4.0820665461890081E-2</v>
      </c>
      <c r="N76" s="26">
        <f>('Eurostat data'!N89+'Eurostat data'!N267+'Eurostat data'!N174+'Eurostat data'!N223+'Eurostat data'!N131)/'Eurostat data'!N40</f>
        <v>3.9268395530255115E-2</v>
      </c>
      <c r="O76" s="26">
        <f>('Eurostat data'!O89+'Eurostat data'!O267+'Eurostat data'!O174+'Eurostat data'!O223+'Eurostat data'!O131)/'Eurostat data'!O40</f>
        <v>3.4243307712695466E-2</v>
      </c>
      <c r="P76" s="26">
        <f>('Eurostat data'!P89+'Eurostat data'!P267+'Eurostat data'!P174+'Eurostat data'!P223+'Eurostat data'!P131)/'Eurostat data'!P40</f>
        <v>3.9245201870867157E-2</v>
      </c>
      <c r="Q76" s="26">
        <f>('Eurostat data'!Q89+'Eurostat data'!Q267+'Eurostat data'!Q174+'Eurostat data'!Q223+'Eurostat data'!Q131)/'Eurostat data'!Q40</f>
        <v>4.2369330679794703E-2</v>
      </c>
      <c r="R76" s="26">
        <f>('Eurostat data'!R89+'Eurostat data'!R267+'Eurostat data'!R174+'Eurostat data'!R223+'Eurostat data'!R131)/'Eurostat data'!R40</f>
        <v>4.4121532364597094E-2</v>
      </c>
      <c r="S76" s="26">
        <f>('Eurostat data'!S89+'Eurostat data'!S267+'Eurostat data'!S174+'Eurostat data'!S223+'Eurostat data'!S131)/'Eurostat data'!S40</f>
        <v>5.4354505334897489E-2</v>
      </c>
      <c r="T76" s="26">
        <f>('Eurostat data'!T89+'Eurostat data'!T267+'Eurostat data'!T174+'Eurostat data'!T223+'Eurostat data'!T131)/'Eurostat data'!T40</f>
        <v>5.3832364604269649E-2</v>
      </c>
      <c r="U76" s="26">
        <f>('Eurostat data'!U89+'Eurostat data'!U267+'Eurostat data'!U174+'Eurostat data'!U223+'Eurostat data'!U131)/'Eurostat data'!U40</f>
        <v>7.2291307193431312E-2</v>
      </c>
      <c r="V76" s="26">
        <f>('Eurostat data'!V89+'Eurostat data'!V267+'Eurostat data'!V174+'Eurostat data'!V223+'Eurostat data'!V131)/'Eurostat data'!V40</f>
        <v>7.7335118848342821E-2</v>
      </c>
      <c r="X76" s="220">
        <f t="shared" si="15"/>
        <v>3.4965788168548118E-2</v>
      </c>
    </row>
    <row r="77" spans="1:24" ht="14.25" thickTop="1" thickBot="1" x14ac:dyDescent="0.25">
      <c r="A77" s="462" t="s">
        <v>307</v>
      </c>
      <c r="B77" s="26">
        <f>('Eurostat data'!B90+'Eurostat data'!B268+'Eurostat data'!B175+'Eurostat data'!B224+'Eurostat data'!B132)/'Eurostat data'!B41</f>
        <v>0.18997854522804347</v>
      </c>
      <c r="C77" s="26">
        <f>('Eurostat data'!C90+'Eurostat data'!C268+'Eurostat data'!C175+'Eurostat data'!C224+'Eurostat data'!C132)/'Eurostat data'!C41</f>
        <v>0.18123870879776391</v>
      </c>
      <c r="D77" s="26">
        <f>('Eurostat data'!D90+'Eurostat data'!D268+'Eurostat data'!D175+'Eurostat data'!D224+'Eurostat data'!D132)/'Eurostat data'!D41</f>
        <v>0.19449063697491142</v>
      </c>
      <c r="E77" s="26">
        <f>('Eurostat data'!E90+'Eurostat data'!E268+'Eurostat data'!E175+'Eurostat data'!E224+'Eurostat data'!E132)/'Eurostat data'!E41</f>
        <v>0.19452092511013216</v>
      </c>
      <c r="F77" s="26">
        <f>('Eurostat data'!F90+'Eurostat data'!F268+'Eurostat data'!F175+'Eurostat data'!F224+'Eurostat data'!F132)/'Eurostat data'!F41</f>
        <v>0.18664477285166942</v>
      </c>
      <c r="G77" s="26">
        <f>('Eurostat data'!G90+'Eurostat data'!G268+'Eurostat data'!G175+'Eurostat data'!G224+'Eurostat data'!G132)/'Eurostat data'!G41</f>
        <v>0.20732243765438366</v>
      </c>
      <c r="H77" s="26">
        <f>('Eurostat data'!H90+'Eurostat data'!H268+'Eurostat data'!H175+'Eurostat data'!H224+'Eurostat data'!H132)/'Eurostat data'!H41</f>
        <v>0.19382234524408656</v>
      </c>
      <c r="I77" s="26">
        <f>('Eurostat data'!I90+'Eurostat data'!I268+'Eurostat data'!I175+'Eurostat data'!I224+'Eurostat data'!I132)/'Eurostat data'!I41</f>
        <v>0.20445657116871305</v>
      </c>
      <c r="J77" s="26">
        <f>('Eurostat data'!J90+'Eurostat data'!J268+'Eurostat data'!J175+'Eurostat data'!J224+'Eurostat data'!J132)/'Eurostat data'!J41</f>
        <v>0.21744088344736526</v>
      </c>
      <c r="K77" s="26">
        <f>('Eurostat data'!K90+'Eurostat data'!K268+'Eurostat data'!K175+'Eurostat data'!K224+'Eurostat data'!K132)/'Eurostat data'!K41</f>
        <v>0.21821900093230279</v>
      </c>
      <c r="L77" s="26">
        <f>('Eurostat data'!L90+'Eurostat data'!L268+'Eurostat data'!L175+'Eurostat data'!L224+'Eurostat data'!L132)/'Eurostat data'!L41</f>
        <v>0.2354406537655315</v>
      </c>
      <c r="M77" s="26">
        <f>('Eurostat data'!M90+'Eurostat data'!M268+'Eurostat data'!M175+'Eurostat data'!M224+'Eurostat data'!M132)/'Eurostat data'!M41</f>
        <v>0.22143618280843003</v>
      </c>
      <c r="N77" s="26">
        <f>('Eurostat data'!N90+'Eurostat data'!N268+'Eurostat data'!N175+'Eurostat data'!N224+'Eurostat data'!N132)/'Eurostat data'!N41</f>
        <v>0.21891610653317209</v>
      </c>
      <c r="O77" s="26">
        <f>('Eurostat data'!O90+'Eurostat data'!O268+'Eurostat data'!O175+'Eurostat data'!O224+'Eurostat data'!O132)/'Eurostat data'!O41</f>
        <v>0.2090113642426506</v>
      </c>
      <c r="P77" s="26">
        <f>('Eurostat data'!P90+'Eurostat data'!P268+'Eurostat data'!P175+'Eurostat data'!P224+'Eurostat data'!P132)/'Eurostat data'!P41</f>
        <v>0.22867092280905399</v>
      </c>
      <c r="Q77" s="26">
        <f>('Eurostat data'!Q90+'Eurostat data'!Q268+'Eurostat data'!Q175+'Eurostat data'!Q224+'Eurostat data'!Q132)/'Eurostat data'!Q41</f>
        <v>0.23056736172519041</v>
      </c>
      <c r="R77" s="26">
        <f>('Eurostat data'!R90+'Eurostat data'!R268+'Eurostat data'!R175+'Eurostat data'!R224+'Eurostat data'!R132)/'Eurostat data'!R41</f>
        <v>0.2272120942641174</v>
      </c>
      <c r="S77" s="26">
        <f>('Eurostat data'!S90+'Eurostat data'!S268+'Eurostat data'!S175+'Eurostat data'!S224+'Eurostat data'!S132)/'Eurostat data'!S41</f>
        <v>0.22855707979805989</v>
      </c>
      <c r="T77" s="26">
        <f>('Eurostat data'!T90+'Eurostat data'!T268+'Eurostat data'!T175+'Eurostat data'!T224+'Eurostat data'!T132)/'Eurostat data'!T41</f>
        <v>0.25046121651017428</v>
      </c>
      <c r="U77" s="26">
        <f>('Eurostat data'!U90+'Eurostat data'!U268+'Eurostat data'!U175+'Eurostat data'!U224+'Eurostat data'!U132)/'Eurostat data'!U41</f>
        <v>0.23323334983546404</v>
      </c>
      <c r="V77" s="26">
        <f>('Eurostat data'!V90+'Eurostat data'!V268+'Eurostat data'!V175+'Eurostat data'!V224+'Eurostat data'!V132)/'Eurostat data'!V41</f>
        <v>0.24506463302504192</v>
      </c>
      <c r="X77" s="220">
        <f t="shared" si="15"/>
        <v>1.4497271299851511E-2</v>
      </c>
    </row>
    <row r="78" spans="1:24" ht="14.25" thickTop="1" thickBot="1" x14ac:dyDescent="0.25">
      <c r="A78" s="462" t="s">
        <v>308</v>
      </c>
      <c r="B78" s="26">
        <f>('Eurostat data'!B91+'Eurostat data'!B269+'Eurostat data'!B176+'Eurostat data'!B225+'Eurostat data'!B133)/'Eurostat data'!B42</f>
        <v>0.24359841122285134</v>
      </c>
      <c r="C78" s="26">
        <f>('Eurostat data'!C91+'Eurostat data'!C269+'Eurostat data'!C176+'Eurostat data'!C225+'Eurostat data'!C133)/'Eurostat data'!C42</f>
        <v>0.22578657685040665</v>
      </c>
      <c r="D78" s="26">
        <f>('Eurostat data'!D91+'Eurostat data'!D269+'Eurostat data'!D176+'Eurostat data'!D225+'Eurostat data'!D133)/'Eurostat data'!D42</f>
        <v>0.26273950705290217</v>
      </c>
      <c r="E78" s="26">
        <f>('Eurostat data'!E91+'Eurostat data'!E269+'Eurostat data'!E176+'Eurostat data'!E225+'Eurostat data'!E133)/'Eurostat data'!E42</f>
        <v>0.27032030308248667</v>
      </c>
      <c r="F78" s="26">
        <f>('Eurostat data'!F91+'Eurostat data'!F269+'Eurostat data'!F176+'Eurostat data'!F225+'Eurostat data'!F133)/'Eurostat data'!F42</f>
        <v>0.23075528700906345</v>
      </c>
      <c r="G78" s="26">
        <f>('Eurostat data'!G91+'Eurostat data'!G269+'Eurostat data'!G176+'Eurostat data'!G225+'Eurostat data'!G133)/'Eurostat data'!G42</f>
        <v>0.25515294865933891</v>
      </c>
      <c r="H78" s="26">
        <f>('Eurostat data'!H91+'Eurostat data'!H269+'Eurostat data'!H176+'Eurostat data'!H225+'Eurostat data'!H133)/'Eurostat data'!H42</f>
        <v>0.23019878863177512</v>
      </c>
      <c r="I78" s="26">
        <f>('Eurostat data'!I91+'Eurostat data'!I269+'Eurostat data'!I176+'Eurostat data'!I225+'Eurostat data'!I133)/'Eurostat data'!I42</f>
        <v>0.26904330873137444</v>
      </c>
      <c r="J78" s="26">
        <f>('Eurostat data'!J91+'Eurostat data'!J269+'Eurostat data'!J176+'Eurostat data'!J225+'Eurostat data'!J133)/'Eurostat data'!J42</f>
        <v>0.2739739426425134</v>
      </c>
      <c r="K78" s="26">
        <f>('Eurostat data'!K91+'Eurostat data'!K269+'Eurostat data'!K176+'Eurostat data'!K225+'Eurostat data'!K133)/'Eurostat data'!K42</f>
        <v>0.26622690767053947</v>
      </c>
      <c r="L78" s="26">
        <f>('Eurostat data'!L91+'Eurostat data'!L269+'Eurostat data'!L176+'Eurostat data'!L225+'Eurostat data'!L133)/'Eurostat data'!L42</f>
        <v>0.30927402433906842</v>
      </c>
      <c r="M78" s="26">
        <f>('Eurostat data'!M91+'Eurostat data'!M269+'Eurostat data'!M176+'Eurostat data'!M225+'Eurostat data'!M133)/'Eurostat data'!M42</f>
        <v>0.28110553558022838</v>
      </c>
      <c r="N78" s="26">
        <f>('Eurostat data'!N91+'Eurostat data'!N269+'Eurostat data'!N176+'Eurostat data'!N225+'Eurostat data'!N133)/'Eurostat data'!N42</f>
        <v>0.25378070005801584</v>
      </c>
      <c r="O78" s="26">
        <f>('Eurostat data'!O91+'Eurostat data'!O269+'Eurostat data'!O176+'Eurostat data'!O225+'Eurostat data'!O133)/'Eurostat data'!O42</f>
        <v>0.2442289116249729</v>
      </c>
      <c r="P78" s="26">
        <f>('Eurostat data'!P91+'Eurostat data'!P269+'Eurostat data'!P176+'Eurostat data'!P225+'Eurostat data'!P133)/'Eurostat data'!P42</f>
        <v>0.24914248896132199</v>
      </c>
      <c r="Q78" s="26">
        <f>('Eurostat data'!Q91+'Eurostat data'!Q269+'Eurostat data'!Q176+'Eurostat data'!Q225+'Eurostat data'!Q133)/'Eurostat data'!Q42</f>
        <v>0.28653433580084653</v>
      </c>
      <c r="R78" s="26">
        <f>('Eurostat data'!R91+'Eurostat data'!R269+'Eurostat data'!R176+'Eurostat data'!R225+'Eurostat data'!R133)/'Eurostat data'!R42</f>
        <v>0.28517065049351886</v>
      </c>
      <c r="S78" s="26">
        <f>('Eurostat data'!S91+'Eurostat data'!S269+'Eurostat data'!S176+'Eurostat data'!S225+'Eurostat data'!S133)/'Eurostat data'!S42</f>
        <v>0.30430976162998924</v>
      </c>
      <c r="T78" s="26">
        <f>('Eurostat data'!T91+'Eurostat data'!T269+'Eurostat data'!T176+'Eurostat data'!T225+'Eurostat data'!T133)/'Eurostat data'!T42</f>
        <v>0.31252000640204863</v>
      </c>
      <c r="U78" s="26">
        <f>('Eurostat data'!U91+'Eurostat data'!U269+'Eurostat data'!U176+'Eurostat data'!U225+'Eurostat data'!U133)/'Eurostat data'!U42</f>
        <v>0.34591415013885546</v>
      </c>
      <c r="V78" s="26">
        <f>('Eurostat data'!V91+'Eurostat data'!V269+'Eurostat data'!V176+'Eurostat data'!V225+'Eurostat data'!V133)/'Eurostat data'!V42</f>
        <v>0.33899361271226047</v>
      </c>
      <c r="X78" s="498">
        <f t="shared" si="15"/>
        <v>5.2459276911413943E-2</v>
      </c>
    </row>
    <row r="79" spans="1:24" ht="14.25" thickTop="1" thickBot="1" x14ac:dyDescent="0.25">
      <c r="A79" s="462" t="s">
        <v>309</v>
      </c>
      <c r="B79" s="26">
        <f>('Eurostat data'!B92+'Eurostat data'!B270+'Eurostat data'!B177+'Eurostat data'!B226+'Eurostat data'!B134)/'Eurostat data'!B43</f>
        <v>4.8872234016784696E-3</v>
      </c>
      <c r="C79" s="26">
        <f>('Eurostat data'!C92+'Eurostat data'!C270+'Eurostat data'!C177+'Eurostat data'!C226+'Eurostat data'!C134)/'Eurostat data'!C43</f>
        <v>4.6769196775871512E-3</v>
      </c>
      <c r="D79" s="26">
        <f>('Eurostat data'!D92+'Eurostat data'!D270+'Eurostat data'!D177+'Eurostat data'!D226+'Eurostat data'!D134)/'Eurostat data'!D43</f>
        <v>6.2676435778527906E-3</v>
      </c>
      <c r="E79" s="26">
        <f>('Eurostat data'!E92+'Eurostat data'!E270+'Eurostat data'!E177+'Eurostat data'!E226+'Eurostat data'!E134)/'Eurostat data'!E43</f>
        <v>6.1462899007663496E-3</v>
      </c>
      <c r="F79" s="26">
        <f>('Eurostat data'!F92+'Eurostat data'!F270+'Eurostat data'!F177+'Eurostat data'!F226+'Eurostat data'!F134)/'Eurostat data'!F43</f>
        <v>7.9797208453262596E-3</v>
      </c>
      <c r="G79" s="26">
        <f>('Eurostat data'!G92+'Eurostat data'!G270+'Eurostat data'!G177+'Eurostat data'!G226+'Eurostat data'!G134)/'Eurostat data'!G43</f>
        <v>8.2743701834242199E-3</v>
      </c>
      <c r="H79" s="26">
        <f>('Eurostat data'!H92+'Eurostat data'!H270+'Eurostat data'!H177+'Eurostat data'!H226+'Eurostat data'!H134)/'Eurostat data'!H43</f>
        <v>7.6755285834611145E-3</v>
      </c>
      <c r="I79" s="26">
        <f>('Eurostat data'!I92+'Eurostat data'!I270+'Eurostat data'!I177+'Eurostat data'!I226+'Eurostat data'!I134)/'Eurostat data'!I43</f>
        <v>8.6116008540723481E-3</v>
      </c>
      <c r="J79" s="26">
        <f>('Eurostat data'!J92+'Eurostat data'!J270+'Eurostat data'!J177+'Eurostat data'!J226+'Eurostat data'!J134)/'Eurostat data'!J43</f>
        <v>9.0957591023185444E-3</v>
      </c>
      <c r="K79" s="26">
        <f>('Eurostat data'!K92+'Eurostat data'!K270+'Eurostat data'!K177+'Eurostat data'!K226+'Eurostat data'!K134)/'Eurostat data'!K43</f>
        <v>9.2744372508011316E-3</v>
      </c>
      <c r="L79" s="26">
        <f>('Eurostat data'!L92+'Eurostat data'!L270+'Eurostat data'!L177+'Eurostat data'!L226+'Eurostat data'!L134)/'Eurostat data'!L43</f>
        <v>9.7657177133634553E-3</v>
      </c>
      <c r="M79" s="26">
        <f>('Eurostat data'!M92+'Eurostat data'!M270+'Eurostat data'!M177+'Eurostat data'!M226+'Eurostat data'!M134)/'Eurostat data'!M43</f>
        <v>9.9640759782304734E-3</v>
      </c>
      <c r="N79" s="26">
        <f>('Eurostat data'!N92+'Eurostat data'!N270+'Eurostat data'!N177+'Eurostat data'!N226+'Eurostat data'!N134)/'Eurostat data'!N43</f>
        <v>1.1312725494601345E-2</v>
      </c>
      <c r="O79" s="26">
        <f>('Eurostat data'!O92+'Eurostat data'!O270+'Eurostat data'!O177+'Eurostat data'!O226+'Eurostat data'!O134)/'Eurostat data'!O43</f>
        <v>1.1900122119157117E-2</v>
      </c>
      <c r="P79" s="26">
        <f>('Eurostat data'!P92+'Eurostat data'!P270+'Eurostat data'!P177+'Eurostat data'!P226+'Eurostat data'!P134)/'Eurostat data'!P43</f>
        <v>1.4128396870891968E-2</v>
      </c>
      <c r="Q79" s="26">
        <f>('Eurostat data'!Q92+'Eurostat data'!Q270+'Eurostat data'!Q177+'Eurostat data'!Q226+'Eurostat data'!Q134)/'Eurostat data'!Q43</f>
        <v>1.6970865467009426E-2</v>
      </c>
      <c r="R79" s="26">
        <f>('Eurostat data'!R92+'Eurostat data'!R270+'Eurostat data'!R177+'Eurostat data'!R226+'Eurostat data'!R134)/'Eurostat data'!R43</f>
        <v>1.8445729077539816E-2</v>
      </c>
      <c r="S79" s="26">
        <f>('Eurostat data'!S92+'Eurostat data'!S270+'Eurostat data'!S177+'Eurostat data'!S226+'Eurostat data'!S134)/'Eurostat data'!S43</f>
        <v>2.0815241112126025E-2</v>
      </c>
      <c r="T79" s="26">
        <f>('Eurostat data'!T92+'Eurostat data'!T270+'Eurostat data'!T177+'Eurostat data'!T226+'Eurostat data'!T134)/'Eurostat data'!T43</f>
        <v>2.4850527429527845E-2</v>
      </c>
      <c r="U79" s="26">
        <f>('Eurostat data'!U92+'Eurostat data'!U270+'Eurostat data'!U177+'Eurostat data'!U226+'Eurostat data'!U134)/'Eurostat data'!U43</f>
        <v>3.00203952052027E-2</v>
      </c>
      <c r="V79" s="26">
        <f>('Eurostat data'!V92+'Eurostat data'!V270+'Eurostat data'!V177+'Eurostat data'!V226+'Eurostat data'!V134)/'Eurostat data'!V43</f>
        <v>3.1928852602420177E-2</v>
      </c>
      <c r="X79" s="220">
        <f>V79-Q79</f>
        <v>1.4957987135410751E-2</v>
      </c>
    </row>
    <row r="80" spans="1:24" ht="14.25" thickTop="1" thickBot="1" x14ac:dyDescent="0.25">
      <c r="A80" s="462" t="s">
        <v>310</v>
      </c>
      <c r="B80" s="26">
        <f>('Eurostat data'!B93+'Eurostat data'!B271+'Eurostat data'!B178+'Eurostat data'!B227+'Eurostat data'!B135)/'Eurostat data'!B44</f>
        <v>0.18460891505466778</v>
      </c>
      <c r="C80" s="26">
        <f>('Eurostat data'!C93+'Eurostat data'!C271+'Eurostat data'!C178+'Eurostat data'!C227+'Eurostat data'!C135)/'Eurostat data'!C44</f>
        <v>0.18139210962204488</v>
      </c>
      <c r="D80" s="26">
        <f>('Eurostat data'!D93+'Eurostat data'!D271+'Eurostat data'!D178+'Eurostat data'!D227+'Eurostat data'!D135)/'Eurostat data'!D44</f>
        <v>0.18256170585657952</v>
      </c>
      <c r="E80" s="26">
        <f>('Eurostat data'!E93+'Eurostat data'!E271+'Eurostat data'!E178+'Eurostat data'!E227+'Eurostat data'!E135)/'Eurostat data'!E44</f>
        <v>0.18327868852459017</v>
      </c>
      <c r="F80" s="26">
        <f>('Eurostat data'!F93+'Eurostat data'!F271+'Eurostat data'!F178+'Eurostat data'!F227+'Eurostat data'!F135)/'Eurostat data'!F44</f>
        <v>0.18276730224123663</v>
      </c>
      <c r="G80" s="26">
        <f>('Eurostat data'!G93+'Eurostat data'!G271+'Eurostat data'!G178+'Eurostat data'!G227+'Eurostat data'!G135)/'Eurostat data'!G44</f>
        <v>0.1733891078754726</v>
      </c>
      <c r="H80" s="26">
        <f>('Eurostat data'!H93+'Eurostat data'!H271+'Eurostat data'!H178+'Eurostat data'!H227+'Eurostat data'!H135)/'Eurostat data'!H44</f>
        <v>0.16619785035383294</v>
      </c>
      <c r="I80" s="26">
        <f>('Eurostat data'!I93+'Eurostat data'!I271+'Eurostat data'!I178+'Eurostat data'!I227+'Eurostat data'!I135)/'Eurostat data'!I44</f>
        <v>0.15773429049070706</v>
      </c>
      <c r="J80" s="26">
        <f>('Eurostat data'!J93+'Eurostat data'!J271+'Eurostat data'!J178+'Eurostat data'!J227+'Eurostat data'!J135)/'Eurostat data'!J44</f>
        <v>0.15827645639434679</v>
      </c>
      <c r="K80" s="26">
        <f>('Eurostat data'!K93+'Eurostat data'!K271+'Eurostat data'!K178+'Eurostat data'!K227+'Eurostat data'!K135)/'Eurostat data'!K44</f>
        <v>0.15031532227481495</v>
      </c>
      <c r="L80" s="26">
        <f>('Eurostat data'!L93+'Eurostat data'!L271+'Eurostat data'!L178+'Eurostat data'!L227+'Eurostat data'!L135)/'Eurostat data'!L44</f>
        <v>0.13168493632773295</v>
      </c>
      <c r="M80" s="26">
        <f>('Eurostat data'!M93+'Eurostat data'!M271+'Eurostat data'!M178+'Eurostat data'!M227+'Eurostat data'!M135)/'Eurostat data'!M44</f>
        <v>0.13209540850110596</v>
      </c>
      <c r="N80" s="26">
        <f>('Eurostat data'!N93+'Eurostat data'!N271+'Eurostat data'!N178+'Eurostat data'!N227+'Eurostat data'!N135)/'Eurostat data'!N44</f>
        <v>0.13301895539983841</v>
      </c>
      <c r="O80" s="26">
        <f>('Eurostat data'!O93+'Eurostat data'!O271+'Eurostat data'!O178+'Eurostat data'!O227+'Eurostat data'!O135)/'Eurostat data'!O44</f>
        <v>0.1264495451046701</v>
      </c>
      <c r="P80" s="26">
        <f>('Eurostat data'!P93+'Eurostat data'!P271+'Eurostat data'!P178+'Eurostat data'!P227+'Eurostat data'!P135)/'Eurostat data'!P44</f>
        <v>0.13159082866591013</v>
      </c>
      <c r="Q80" s="26">
        <f>('Eurostat data'!Q93+'Eurostat data'!Q271+'Eurostat data'!Q178+'Eurostat data'!Q227+'Eurostat data'!Q135)/'Eurostat data'!Q44</f>
        <v>0.11824367698035691</v>
      </c>
      <c r="R80" s="26">
        <f>('Eurostat data'!R93+'Eurostat data'!R271+'Eurostat data'!R178+'Eurostat data'!R227+'Eurostat data'!R135)/'Eurostat data'!R44</f>
        <v>0.10971541141955368</v>
      </c>
      <c r="S80" s="26">
        <f>('Eurostat data'!S93+'Eurostat data'!S271+'Eurostat data'!S178+'Eurostat data'!S227+'Eurostat data'!S135)/'Eurostat data'!S44</f>
        <v>9.4619355347151074E-2</v>
      </c>
      <c r="T80" s="26">
        <f>('Eurostat data'!T93+'Eurostat data'!T271+'Eurostat data'!T178+'Eurostat data'!T227+'Eurostat data'!T135)/'Eurostat data'!T44</f>
        <v>9.288941641149423E-2</v>
      </c>
      <c r="U80" s="26">
        <f>('Eurostat data'!U93+'Eurostat data'!U271+'Eurostat data'!U178+'Eurostat data'!U227+'Eurostat data'!U135)/'Eurostat data'!U44</f>
        <v>9.9085228692826793E-2</v>
      </c>
      <c r="V80" s="26">
        <f>('Eurostat data'!V93+'Eurostat data'!V271+'Eurostat data'!V178+'Eurostat data'!V227+'Eurostat data'!V135)/'Eurostat data'!V44</f>
        <v>0.10875807945223419</v>
      </c>
    </row>
    <row r="81" spans="1:25" ht="14.25" thickTop="1" thickBot="1" x14ac:dyDescent="0.25">
      <c r="A81" s="462" t="s">
        <v>311</v>
      </c>
      <c r="B81" s="26">
        <f>('Eurostat data'!B94+'Eurostat data'!B272+'Eurostat data'!B179+'Eurostat data'!B228+'Eurostat data'!B136)/'Eurostat data'!B45</f>
        <v>0.6472491909385113</v>
      </c>
      <c r="C81" s="26">
        <f>('Eurostat data'!C94+'Eurostat data'!C272+'Eurostat data'!C179+'Eurostat data'!C228+'Eurostat data'!C136)/'Eurostat data'!C45</f>
        <v>0.67911153119092627</v>
      </c>
      <c r="D81" s="26">
        <f>('Eurostat data'!D94+'Eurostat data'!D272+'Eurostat data'!D179+'Eurostat data'!D228+'Eurostat data'!D136)/'Eurostat data'!D45</f>
        <v>0.66158971918134224</v>
      </c>
      <c r="E81" s="26">
        <f>('Eurostat data'!E94+'Eurostat data'!E272+'Eurostat data'!E179+'Eurostat data'!E228+'Eurostat data'!E136)/'Eurostat data'!E45</f>
        <v>0.66414253897550113</v>
      </c>
      <c r="F81" s="26">
        <f>('Eurostat data'!F94+'Eurostat data'!F272+'Eurostat data'!F179+'Eurostat data'!F228+'Eurostat data'!F136)/'Eurostat data'!F45</f>
        <v>0.65705412599822532</v>
      </c>
      <c r="G81" s="26">
        <f>('Eurostat data'!G94+'Eurostat data'!G272+'Eurostat data'!G179+'Eurostat data'!G228+'Eurostat data'!G136)/'Eurostat data'!G45</f>
        <v>0.67500000000000004</v>
      </c>
      <c r="H81" s="26">
        <f>('Eurostat data'!H94+'Eurostat data'!H272+'Eurostat data'!H179+'Eurostat data'!H228+'Eurostat data'!H136)/'Eurostat data'!H45</f>
        <v>0.65372168284789645</v>
      </c>
      <c r="I81" s="26">
        <f>('Eurostat data'!I94+'Eurostat data'!I272+'Eurostat data'!I179+'Eurostat data'!I228+'Eurostat data'!I136)/'Eurostat data'!I45</f>
        <v>0.66719555731852442</v>
      </c>
      <c r="J81" s="26">
        <f>('Eurostat data'!J94+'Eurostat data'!J272+'Eurostat data'!J179+'Eurostat data'!J228+'Eurostat data'!J136)/'Eurostat data'!J45</f>
        <v>0.67434944237918215</v>
      </c>
      <c r="K81" s="26">
        <f>('Eurostat data'!K94+'Eurostat data'!K272+'Eurostat data'!K179+'Eurostat data'!K228+'Eurostat data'!K136)/'Eurostat data'!K45</f>
        <v>0.71159467359532314</v>
      </c>
      <c r="L81" s="26">
        <f>('Eurostat data'!L94+'Eurostat data'!L272+'Eurostat data'!L179+'Eurostat data'!L228+'Eurostat data'!L136)/'Eurostat data'!L45</f>
        <v>0.71313755795981448</v>
      </c>
      <c r="M81" s="26">
        <f>('Eurostat data'!M94+'Eurostat data'!M272+'Eurostat data'!M179+'Eurostat data'!M228+'Eurostat data'!M136)/'Eurostat data'!M45</f>
        <v>0.73076923076923073</v>
      </c>
      <c r="N81" s="26">
        <f>('Eurostat data'!N94+'Eurostat data'!N272+'Eurostat data'!N179+'Eurostat data'!N228+'Eurostat data'!N136)/'Eurostat data'!N45</f>
        <v>0.72697756788665879</v>
      </c>
      <c r="O81" s="26">
        <f>('Eurostat data'!O94+'Eurostat data'!O272+'Eurostat data'!O179+'Eurostat data'!O228+'Eurostat data'!O136)/'Eurostat data'!O45</f>
        <v>0.72713820656999117</v>
      </c>
      <c r="P81" s="26">
        <f>('Eurostat data'!P94+'Eurostat data'!P272+'Eurostat data'!P179+'Eurostat data'!P228+'Eurostat data'!P136)/'Eurostat data'!P45</f>
        <v>0.72198337632559473</v>
      </c>
      <c r="Q81" s="26">
        <f>('Eurostat data'!Q94+'Eurostat data'!Q272+'Eurostat data'!Q179+'Eurostat data'!Q228+'Eurostat data'!Q136)/'Eurostat data'!Q45</f>
        <v>0.72925884955752207</v>
      </c>
      <c r="R81" s="26">
        <f>('Eurostat data'!R94+'Eurostat data'!R272+'Eurostat data'!R179+'Eurostat data'!R228+'Eurostat data'!R136)/'Eurostat data'!R45</f>
        <v>0.75335182616736018</v>
      </c>
      <c r="S81" s="26" t="e">
        <f>('Eurostat data'!S94+'Eurostat data'!S272+'Eurostat data'!S179+'Eurostat data'!S228+'Eurostat data'!S136)/'Eurostat data'!S45</f>
        <v>#DIV/0!</v>
      </c>
      <c r="T81" s="26" t="e">
        <f>('Eurostat data'!T94+'Eurostat data'!T272+'Eurostat data'!T179+'Eurostat data'!T228+'Eurostat data'!T136)/'Eurostat data'!T45</f>
        <v>#DIV/0!</v>
      </c>
      <c r="U81" s="26" t="e">
        <f>('Eurostat data'!U94+'Eurostat data'!U272+'Eurostat data'!U179+'Eurostat data'!U228+'Eurostat data'!U136)/'Eurostat data'!U45</f>
        <v>#DIV/0!</v>
      </c>
      <c r="V81" s="26" t="e">
        <f>('Eurostat data'!V94+'Eurostat data'!V272+'Eurostat data'!V179+'Eurostat data'!V228+'Eurostat data'!V136)/'Eurostat data'!V45</f>
        <v>#DIV/0!</v>
      </c>
    </row>
    <row r="82" spans="1:25" ht="14.25" thickTop="1" thickBot="1" x14ac:dyDescent="0.25">
      <c r="A82" s="462" t="s">
        <v>312</v>
      </c>
      <c r="B82" s="26">
        <f>('Eurostat data'!B95+'Eurostat data'!B273+'Eurostat data'!B180+'Eurostat data'!B229+'Eurostat data'!B137)/'Eurostat data'!B46</f>
        <v>0.52730217491901898</v>
      </c>
      <c r="C82" s="26">
        <f>('Eurostat data'!C95+'Eurostat data'!C273+'Eurostat data'!C180+'Eurostat data'!C229+'Eurostat data'!C137)/'Eurostat data'!C46</f>
        <v>0.4712685382557032</v>
      </c>
      <c r="D82" s="26">
        <f>('Eurostat data'!D95+'Eurostat data'!D273+'Eurostat data'!D180+'Eurostat data'!D229+'Eurostat data'!D137)/'Eurostat data'!D46</f>
        <v>0.48665242925787505</v>
      </c>
      <c r="E82" s="26">
        <f>('Eurostat data'!E95+'Eurostat data'!E273+'Eurostat data'!E180+'Eurostat data'!E229+'Eurostat data'!E137)/'Eurostat data'!E46</f>
        <v>0.47173611985395947</v>
      </c>
      <c r="F82" s="26">
        <f>('Eurostat data'!F95+'Eurostat data'!F273+'Eurostat data'!F180+'Eurostat data'!F229+'Eurostat data'!F137)/'Eurostat data'!F46</f>
        <v>0.45408141562805732</v>
      </c>
      <c r="G82" s="26">
        <f>('Eurostat data'!G95+'Eurostat data'!G273+'Eurostat data'!G180+'Eurostat data'!G229+'Eurostat data'!G137)/'Eurostat data'!G46</f>
        <v>0.48880881729546416</v>
      </c>
      <c r="H82" s="26">
        <f>('Eurostat data'!H95+'Eurostat data'!H273+'Eurostat data'!H180+'Eurostat data'!H229+'Eurostat data'!H137)/'Eurostat data'!H46</f>
        <v>0.43061726264935513</v>
      </c>
      <c r="I82" s="26">
        <f>('Eurostat data'!I95+'Eurostat data'!I273+'Eurostat data'!I180+'Eurostat data'!I229+'Eurostat data'!I137)/'Eurostat data'!I46</f>
        <v>0.4315987563410244</v>
      </c>
      <c r="J82" s="26">
        <f>('Eurostat data'!J95+'Eurostat data'!J273+'Eurostat data'!J180+'Eurostat data'!J229+'Eurostat data'!J137)/'Eurostat data'!J46</f>
        <v>0.43686700817268215</v>
      </c>
      <c r="K82" s="26">
        <f>('Eurostat data'!K95+'Eurostat data'!K273+'Eurostat data'!K180+'Eurostat data'!K229+'Eurostat data'!K137)/'Eurostat data'!K46</f>
        <v>0.44397115420543287</v>
      </c>
      <c r="L82" s="26">
        <f>('Eurostat data'!L95+'Eurostat data'!L273+'Eurostat data'!L180+'Eurostat data'!L229+'Eurostat data'!L137)/'Eurostat data'!L46</f>
        <v>0.51295120003042871</v>
      </c>
      <c r="M82" s="26">
        <f>('Eurostat data'!M95+'Eurostat data'!M273+'Eurostat data'!M180+'Eurostat data'!M229+'Eurostat data'!M137)/'Eurostat data'!M46</f>
        <v>0.4199992695664877</v>
      </c>
      <c r="N82" s="26">
        <f>('Eurostat data'!N95+'Eurostat data'!N273+'Eurostat data'!N180+'Eurostat data'!N229+'Eurostat data'!N137)/'Eurostat data'!N46</f>
        <v>0.48669771848109261</v>
      </c>
      <c r="O82" s="26">
        <f>('Eurostat data'!O95+'Eurostat data'!O273+'Eurostat data'!O180+'Eurostat data'!O229+'Eurostat data'!O137)/'Eurostat data'!O46</f>
        <v>0.3768930409079298</v>
      </c>
      <c r="P82" s="26">
        <f>('Eurostat data'!P95+'Eurostat data'!P273+'Eurostat data'!P180+'Eurostat data'!P229+'Eurostat data'!P137)/'Eurostat data'!P46</f>
        <v>0.39319738017267042</v>
      </c>
      <c r="Q82" s="26">
        <f>('Eurostat data'!Q95+'Eurostat data'!Q273+'Eurostat data'!Q180+'Eurostat data'!Q229+'Eurostat data'!Q137)/'Eurostat data'!Q46</f>
        <v>0.4747848379417689</v>
      </c>
      <c r="R82" s="26">
        <f>('Eurostat data'!R95+'Eurostat data'!R273+'Eurostat data'!R180+'Eurostat data'!R229+'Eurostat data'!R137)/'Eurostat data'!R46</f>
        <v>0.41649543996251037</v>
      </c>
      <c r="S82" s="26">
        <f>('Eurostat data'!S95+'Eurostat data'!S273+'Eurostat data'!S180+'Eurostat data'!S229+'Eurostat data'!S137)/'Eurostat data'!S46</f>
        <v>0.45581378794889132</v>
      </c>
      <c r="T82" s="26">
        <f>('Eurostat data'!T95+'Eurostat data'!T273+'Eurostat data'!T180+'Eurostat data'!T229+'Eurostat data'!T137)/'Eurostat data'!T46</f>
        <v>0.44042441017529987</v>
      </c>
      <c r="U82" s="26">
        <f>('Eurostat data'!U95+'Eurostat data'!U273+'Eurostat data'!U180+'Eurostat data'!U229+'Eurostat data'!U137)/'Eurostat data'!U46</f>
        <v>0.42086306019256076</v>
      </c>
      <c r="V82" s="26">
        <f>('Eurostat data'!V95+'Eurostat data'!V273+'Eurostat data'!V180+'Eurostat data'!V229+'Eurostat data'!V137)/'Eurostat data'!V46</f>
        <v>0.35254095670078484</v>
      </c>
    </row>
    <row r="83" spans="1:25" ht="13.5" thickTop="1" x14ac:dyDescent="0.2">
      <c r="A83" s="462" t="s">
        <v>313</v>
      </c>
      <c r="B83" s="26">
        <f>('Eurostat data'!B96+'Eurostat data'!B274+'Eurostat data'!B181+'Eurostat data'!B230+'Eurostat data'!B138)/'Eurostat data'!B47</f>
        <v>0.14414200245651571</v>
      </c>
      <c r="C83" s="26">
        <f>('Eurostat data'!C96+'Eurostat data'!C274+'Eurostat data'!C181+'Eurostat data'!C230+'Eurostat data'!C138)/'Eurostat data'!C47</f>
        <v>0.15376175548589341</v>
      </c>
      <c r="D83" s="26">
        <f>('Eurostat data'!D96+'Eurostat data'!D274+'Eurostat data'!D181+'Eurostat data'!D230+'Eurostat data'!D138)/'Eurostat data'!D47</f>
        <v>0.15373848127843229</v>
      </c>
      <c r="E83" s="26">
        <f>('Eurostat data'!E96+'Eurostat data'!E274+'Eurostat data'!E181+'Eurostat data'!E230+'Eurostat data'!E138)/'Eurostat data'!E47</f>
        <v>0.16833611574846968</v>
      </c>
      <c r="F83" s="26">
        <f>('Eurostat data'!F96+'Eurostat data'!F274+'Eurostat data'!F181+'Eurostat data'!F230+'Eurostat data'!F138)/'Eurostat data'!F47</f>
        <v>0.17635970940506579</v>
      </c>
      <c r="G83" s="26">
        <f>('Eurostat data'!G96+'Eurostat data'!G274+'Eurostat data'!G181+'Eurostat data'!G230+'Eurostat data'!G138)/'Eurostat data'!G47</f>
        <v>0.16720972740999762</v>
      </c>
      <c r="H83" s="26">
        <f>('Eurostat data'!H96+'Eurostat data'!H274+'Eurostat data'!H181+'Eurostat data'!H230+'Eurostat data'!H138)/'Eurostat data'!H47</f>
        <v>0.14533208751849255</v>
      </c>
      <c r="I83" s="26">
        <f>('Eurostat data'!I96+'Eurostat data'!I274+'Eurostat data'!I181+'Eurostat data'!I230+'Eurostat data'!I138)/'Eurostat data'!I47</f>
        <v>0.15621545381771051</v>
      </c>
      <c r="J83" s="26">
        <f>('Eurostat data'!J96+'Eurostat data'!J274+'Eurostat data'!J181+'Eurostat data'!J230+'Eurostat data'!J138)/'Eurostat data'!J47</f>
        <v>0.15389820314262084</v>
      </c>
      <c r="K83" s="26">
        <f>('Eurostat data'!K96+'Eurostat data'!K274+'Eurostat data'!K181+'Eurostat data'!K230+'Eurostat data'!K138)/'Eurostat data'!K47</f>
        <v>0.17684730908954721</v>
      </c>
      <c r="L83" s="26">
        <f>('Eurostat data'!L96+'Eurostat data'!L274+'Eurostat data'!L181+'Eurostat data'!L230+'Eurostat data'!L138)/'Eurostat data'!L47</f>
        <v>0.16781391830559758</v>
      </c>
      <c r="M83" s="26">
        <f>('Eurostat data'!M96+'Eurostat data'!M274+'Eurostat data'!M181+'Eurostat data'!M230+'Eurostat data'!M138)/'Eurostat data'!M47</f>
        <v>0.17488725034003866</v>
      </c>
      <c r="N83" s="26">
        <f>('Eurostat data'!N96+'Eurostat data'!N274+'Eurostat data'!N181+'Eurostat data'!N230+'Eurostat data'!N138)/'Eurostat data'!N47</f>
        <v>0.16078214351595646</v>
      </c>
      <c r="O83" s="26">
        <f>('Eurostat data'!O96+'Eurostat data'!O274+'Eurostat data'!O181+'Eurostat data'!O230+'Eurostat data'!O138)/'Eurostat data'!O47</f>
        <v>0.16168924655764333</v>
      </c>
      <c r="P83" s="26">
        <f>('Eurostat data'!P96+'Eurostat data'!P274+'Eurostat data'!P181+'Eurostat data'!P230+'Eurostat data'!P138)/'Eurostat data'!P47</f>
        <v>0.15848625543518313</v>
      </c>
      <c r="Q83" s="26">
        <f>('Eurostat data'!Q96+'Eurostat data'!Q274+'Eurostat data'!Q181+'Eurostat data'!Q230+'Eurostat data'!Q138)/'Eurostat data'!Q47</f>
        <v>0.15375513071774582</v>
      </c>
      <c r="R83" s="26">
        <f>('Eurostat data'!R96+'Eurostat data'!R274+'Eurostat data'!R181+'Eurostat data'!R230+'Eurostat data'!R138)/'Eurostat data'!R47</f>
        <v>0.1487998300644339</v>
      </c>
      <c r="S83" s="26">
        <f>('Eurostat data'!S96+'Eurostat data'!S274+'Eurostat data'!S181+'Eurostat data'!S230+'Eurostat data'!S138)/'Eurostat data'!S47</f>
        <v>0.16981621461390248</v>
      </c>
      <c r="T83" s="26">
        <f>('Eurostat data'!T96+'Eurostat data'!T274+'Eurostat data'!T181+'Eurostat data'!T230+'Eurostat data'!T138)/'Eurostat data'!T47</f>
        <v>0.17016126161404008</v>
      </c>
      <c r="U83" s="26">
        <f>('Eurostat data'!U96+'Eurostat data'!U274+'Eurostat data'!U181+'Eurostat data'!U230+'Eurostat data'!U138)/'Eurostat data'!U47</f>
        <v>0.17023611455272752</v>
      </c>
      <c r="V83" s="26">
        <f>('Eurostat data'!V96+'Eurostat data'!V274+'Eurostat data'!V181+'Eurostat data'!V230+'Eurostat data'!V138)/'Eurostat data'!V47</f>
        <v>0.18097658377200945</v>
      </c>
    </row>
    <row r="84" spans="1:25" x14ac:dyDescent="0.2">
      <c r="A84" s="18" t="s">
        <v>35</v>
      </c>
      <c r="B84" s="26">
        <f>('Eurostat data'!B97+'Eurostat data'!B275+'Eurostat data'!B182+'Eurostat data'!B231+'Eurostat data'!B139)/'Eurostat data'!B48</f>
        <v>5.477421239250635E-2</v>
      </c>
      <c r="C84" s="26">
        <f>('Eurostat data'!C97+'Eurostat data'!C275+'Eurostat data'!C182+'Eurostat data'!C231+'Eurostat data'!C139)/'Eurostat data'!C48</f>
        <v>5.5635017743416969E-2</v>
      </c>
      <c r="D84" s="26">
        <f>('Eurostat data'!D97+'Eurostat data'!D275+'Eurostat data'!D182+'Eurostat data'!D231+'Eurostat data'!D139)/'Eurostat data'!D48</f>
        <v>5.8440384613170387E-2</v>
      </c>
      <c r="E84" s="26">
        <f>('Eurostat data'!E97+'Eurostat data'!E275+'Eurostat data'!E182+'Eurostat data'!E231+'Eurostat data'!E139)/'Eurostat data'!E48</f>
        <v>6.1662934725212469E-2</v>
      </c>
      <c r="F84" s="26">
        <f>('Eurostat data'!F97+'Eurostat data'!F275+'Eurostat data'!F182+'Eurostat data'!F231+'Eurostat data'!F139)/'Eurostat data'!F48</f>
        <v>6.2132730848100969E-2</v>
      </c>
      <c r="G84" s="26">
        <f>('Eurostat data'!G97+'Eurostat data'!G275+'Eurostat data'!G182+'Eurostat data'!G231+'Eurostat data'!G139)/'Eurostat data'!G48</f>
        <v>6.2286922687846261E-2</v>
      </c>
      <c r="H84" s="26">
        <f>('Eurostat data'!H97+'Eurostat data'!H275+'Eurostat data'!H182+'Eurostat data'!H231+'Eurostat data'!H139)/'Eurostat data'!H48</f>
        <v>6.1232590359322513E-2</v>
      </c>
      <c r="I84" s="26">
        <f>('Eurostat data'!I97+'Eurostat data'!I275+'Eurostat data'!I182+'Eurostat data'!I231+'Eurostat data'!I139)/'Eurostat data'!I48</f>
        <v>6.4036527190949974E-2</v>
      </c>
      <c r="J84" s="26">
        <f>('Eurostat data'!J97+'Eurostat data'!J275+'Eurostat data'!J182+'Eurostat data'!J231+'Eurostat data'!J139)/'Eurostat data'!J48</f>
        <v>6.5436160865157147E-2</v>
      </c>
      <c r="K84" s="26">
        <f>('Eurostat data'!K97+'Eurostat data'!K275+'Eurostat data'!K182+'Eurostat data'!K231+'Eurostat data'!K139)/'Eurostat data'!K48</f>
        <v>6.6483560122158072E-2</v>
      </c>
      <c r="L84" s="26">
        <f>('Eurostat data'!L97+'Eurostat data'!L275+'Eurostat data'!L182+'Eurostat data'!L231+'Eurostat data'!L139)/'Eurostat data'!L48</f>
        <v>6.8509123639636696E-2</v>
      </c>
      <c r="M84" s="26">
        <f>('Eurostat data'!M97+'Eurostat data'!M275+'Eurostat data'!M182+'Eurostat data'!M231+'Eurostat data'!M139)/'Eurostat data'!M48</f>
        <v>6.7690016005239995E-2</v>
      </c>
      <c r="N84" s="26">
        <f>('Eurostat data'!N97+'Eurostat data'!N275+'Eurostat data'!N182+'Eurostat data'!N231+'Eurostat data'!N139)/'Eurostat data'!N48</f>
        <v>6.716977936779267E-2</v>
      </c>
      <c r="O84" s="26">
        <f>('Eurostat data'!O97+'Eurostat data'!O275+'Eurostat data'!O182+'Eurostat data'!O231+'Eurostat data'!O139)/'Eurostat data'!O48</f>
        <v>6.7698171282787545E-2</v>
      </c>
      <c r="P84" s="26">
        <f>('Eurostat data'!P97+'Eurostat data'!P275+'Eurostat data'!P182+'Eurostat data'!P231+'Eurostat data'!P139)/'Eurostat data'!P48</f>
        <v>7.130104494450247E-2</v>
      </c>
      <c r="Q84" s="26">
        <f>('Eurostat data'!Q97+'Eurostat data'!Q275+'Eurostat data'!Q182+'Eurostat data'!Q231+'Eurostat data'!Q139)/'Eurostat data'!Q48</f>
        <v>7.4127992650361685E-2</v>
      </c>
      <c r="R84" s="26">
        <f>('Eurostat data'!R97+'Eurostat data'!R275+'Eurostat data'!R182+'Eurostat data'!R231+'Eurostat data'!R139)/'Eurostat data'!R48</f>
        <v>7.7127538711211779E-2</v>
      </c>
      <c r="S84" s="26">
        <f>('Eurostat data'!S97+'Eurostat data'!S275+'Eurostat data'!S182+'Eurostat data'!S231+'Eurostat data'!S139)/'Eurostat data'!S48</f>
        <v>8.3475840036947233E-2</v>
      </c>
      <c r="T84" s="26">
        <f>('Eurostat data'!T97+'Eurostat data'!T275+'Eurostat data'!T182+'Eurostat data'!T231+'Eurostat data'!T139)/'Eurostat data'!T48</f>
        <v>8.894636354090249E-2</v>
      </c>
      <c r="U84" s="26">
        <f>('Eurostat data'!U97+'Eurostat data'!U275+'Eurostat data'!U182+'Eurostat data'!U231+'Eurostat data'!U139)/'Eurostat data'!U48</f>
        <v>9.82586791890072E-2</v>
      </c>
      <c r="V84" s="26">
        <f>('Eurostat data'!V97+'Eurostat data'!V275+'Eurostat data'!V182+'Eurostat data'!V231+'Eurostat data'!V139)/'Eurostat data'!V48</f>
        <v>0.10584756172134502</v>
      </c>
    </row>
    <row r="85" spans="1:25" x14ac:dyDescent="0.2">
      <c r="A85" s="162" t="s">
        <v>185</v>
      </c>
      <c r="B85" s="26">
        <f>('Eurostat data'!B98+'Eurostat data'!B277+'Eurostat data'!B184+'Eurostat data'!B233+'Eurostat data'!B141)/'Eurostat data'!B50</f>
        <v>0.25749052581714826</v>
      </c>
      <c r="C85" s="26">
        <f>('Eurostat data'!C98+'Eurostat data'!C277+'Eurostat data'!C184+'Eurostat data'!C233+'Eurostat data'!C141)/'Eurostat data'!C50</f>
        <v>0.24694347991012811</v>
      </c>
      <c r="D85" s="26">
        <f>('Eurostat data'!D98+'Eurostat data'!D277+'Eurostat data'!D184+'Eurostat data'!D233+'Eurostat data'!D141)/'Eurostat data'!D50</f>
        <v>0.25013324196741282</v>
      </c>
      <c r="E85" s="26">
        <f>('Eurostat data'!E98+'Eurostat data'!E277+'Eurostat data'!E184+'Eurostat data'!E233+'Eurostat data'!E141)/'Eurostat data'!E50</f>
        <v>0.25267901302412488</v>
      </c>
      <c r="F85" s="26">
        <f>('Eurostat data'!F98+'Eurostat data'!F277+'Eurostat data'!F184+'Eurostat data'!F233+'Eurostat data'!F141)/'Eurostat data'!F50</f>
        <v>0.25019671008173883</v>
      </c>
      <c r="G85" s="26">
        <f>('Eurostat data'!G98+'Eurostat data'!G277+'Eurostat data'!G184+'Eurostat data'!G233+'Eurostat data'!G141)/'Eurostat data'!G50</f>
        <v>0.24800628803066299</v>
      </c>
      <c r="H85" s="26">
        <f>('Eurostat data'!H98+'Eurostat data'!H277+'Eurostat data'!H184+'Eurostat data'!H233+'Eurostat data'!H141)/'Eurostat data'!H50</f>
        <v>0.22338859589357962</v>
      </c>
      <c r="I85" s="26">
        <f>('Eurostat data'!I98+'Eurostat data'!I277+'Eurostat data'!I184+'Eurostat data'!I233+'Eurostat data'!I141)/'Eurostat data'!I50</f>
        <v>0.22156117091838787</v>
      </c>
      <c r="J85" s="26">
        <f>('Eurostat data'!J98+'Eurostat data'!J277+'Eurostat data'!J184+'Eurostat data'!J233+'Eurostat data'!J141)/'Eurostat data'!J50</f>
        <v>0.22418557186592356</v>
      </c>
      <c r="K85" s="26">
        <f>('Eurostat data'!K98+'Eurostat data'!K277+'Eurostat data'!K184+'Eurostat data'!K233+'Eurostat data'!K141)/'Eurostat data'!K50</f>
        <v>0.23091435728824175</v>
      </c>
      <c r="L85" s="26">
        <f>('Eurostat data'!L98+'Eurostat data'!L277+'Eurostat data'!L184+'Eurostat data'!L233+'Eurostat data'!L141)/'Eurostat data'!L50</f>
        <v>0.22860566596576906</v>
      </c>
      <c r="M85" s="26">
        <f>('Eurostat data'!M98+'Eurostat data'!M277+'Eurostat data'!M184+'Eurostat data'!M233+'Eurostat data'!M141)/'Eurostat data'!M50</f>
        <v>0.2176055903495511</v>
      </c>
      <c r="N85" s="26">
        <f>('Eurostat data'!N98+'Eurostat data'!N277+'Eurostat data'!N184+'Eurostat data'!N233+'Eurostat data'!N141)/'Eurostat data'!N50</f>
        <v>0.22230429485226927</v>
      </c>
      <c r="O85" s="26">
        <f>('Eurostat data'!O98+'Eurostat data'!O277+'Eurostat data'!O184+'Eurostat data'!O233+'Eurostat data'!O141)/'Eurostat data'!O50</f>
        <v>0.19826429404900817</v>
      </c>
      <c r="P85" s="26">
        <f>('Eurostat data'!P98+'Eurostat data'!P277+'Eurostat data'!P184+'Eurostat data'!P233+'Eurostat data'!P141)/'Eurostat data'!P50</f>
        <v>0.20200788813194692</v>
      </c>
      <c r="Q85" s="26">
        <f>('Eurostat data'!Q98+'Eurostat data'!Q277+'Eurostat data'!Q184+'Eurostat data'!Q233+'Eurostat data'!Q141)/'Eurostat data'!Q50</f>
        <v>0.2080853226401565</v>
      </c>
      <c r="R85" s="26">
        <f>('Eurostat data'!R98+'Eurostat data'!R277+'Eurostat data'!R184+'Eurostat data'!R233+'Eurostat data'!R141)/'Eurostat data'!R50</f>
        <v>0.18984682996186905</v>
      </c>
      <c r="S85" s="26">
        <f>('Eurostat data'!S98+'Eurostat data'!S277+'Eurostat data'!S184+'Eurostat data'!S233+'Eurostat data'!S141)/'Eurostat data'!S50</f>
        <v>0.18918330532304997</v>
      </c>
      <c r="T85" s="26">
        <f>('Eurostat data'!T98+'Eurostat data'!T277+'Eurostat data'!T184+'Eurostat data'!T233+'Eurostat data'!T141)/'Eurostat data'!T50</f>
        <v>0.19148789545949435</v>
      </c>
      <c r="U85" s="26">
        <f>('Eurostat data'!U98+'Eurostat data'!U277+'Eurostat data'!U184+'Eurostat data'!U233+'Eurostat data'!U141)/'Eurostat data'!U50</f>
        <v>0.19657246437023704</v>
      </c>
      <c r="V85" s="26">
        <f>('Eurostat data'!V98+'Eurostat data'!V277+'Eurostat data'!V184+'Eurostat data'!V233+'Eurostat data'!V141)/'Eurostat data'!V50</f>
        <v>0.19831947147997497</v>
      </c>
    </row>
    <row r="87" spans="1:25" x14ac:dyDescent="0.2">
      <c r="A87" s="304" t="s">
        <v>187</v>
      </c>
      <c r="W87" s="463" t="s">
        <v>272</v>
      </c>
      <c r="X87" s="463" t="s">
        <v>314</v>
      </c>
      <c r="Y87" s="463" t="s">
        <v>273</v>
      </c>
    </row>
    <row r="88" spans="1:25" x14ac:dyDescent="0.2">
      <c r="A88" s="124" t="s">
        <v>88</v>
      </c>
      <c r="B88" s="163">
        <f>('Eurostat data'!B65+'Eurostat data'!B243+'Eurostat data'!B150+'Eurostat data'!B199+'Eurostat data'!B107)</f>
        <v>70676</v>
      </c>
      <c r="C88" s="163">
        <f>('Eurostat data'!C65+'Eurostat data'!C243+'Eurostat data'!C150+'Eurostat data'!C199+'Eurostat data'!C107)</f>
        <v>73095</v>
      </c>
      <c r="D88" s="163">
        <f>('Eurostat data'!D65+'Eurostat data'!D243+'Eurostat data'!D150+'Eurostat data'!D199+'Eurostat data'!D107)</f>
        <v>75227</v>
      </c>
      <c r="E88" s="163">
        <f>('Eurostat data'!E65+'Eurostat data'!E243+'Eurostat data'!E150+'Eurostat data'!E199+'Eurostat data'!E107)</f>
        <v>79730</v>
      </c>
      <c r="F88" s="163">
        <f>('Eurostat data'!F65+'Eurostat data'!F243+'Eurostat data'!F150+'Eurostat data'!F199+'Eurostat data'!F107)</f>
        <v>80749</v>
      </c>
      <c r="G88" s="163">
        <f>('Eurostat data'!G65+'Eurostat data'!G243+'Eurostat data'!G150+'Eurostat data'!G199+'Eurostat data'!G107)</f>
        <v>82871</v>
      </c>
      <c r="H88" s="163">
        <f>('Eurostat data'!H65+'Eurostat data'!H243+'Eurostat data'!H150+'Eurostat data'!H199+'Eurostat data'!H107)</f>
        <v>86363</v>
      </c>
      <c r="I88" s="163">
        <f>('Eurostat data'!I65+'Eurostat data'!I243+'Eurostat data'!I150+'Eurostat data'!I199+'Eurostat data'!I107)</f>
        <v>89902</v>
      </c>
      <c r="J88" s="163">
        <f>('Eurostat data'!J65+'Eurostat data'!J243+'Eurostat data'!J150+'Eurostat data'!J199+'Eurostat data'!J107)</f>
        <v>92458</v>
      </c>
      <c r="K88" s="163">
        <f>('Eurostat data'!K65+'Eurostat data'!K243+'Eurostat data'!K150+'Eurostat data'!K199+'Eurostat data'!K107)</f>
        <v>92715</v>
      </c>
      <c r="L88" s="163">
        <f>('Eurostat data'!L65+'Eurostat data'!L243+'Eurostat data'!L150+'Eurostat data'!L199+'Eurostat data'!L107)</f>
        <v>96929</v>
      </c>
      <c r="M88" s="163">
        <f>('Eurostat data'!M65+'Eurostat data'!M243+'Eurostat data'!M150+'Eurostat data'!M199+'Eurostat data'!M107)</f>
        <v>99938</v>
      </c>
      <c r="N88" s="163">
        <f>('Eurostat data'!N65+'Eurostat data'!N243+'Eurostat data'!N150+'Eurostat data'!N199+'Eurostat data'!N107)</f>
        <v>97728</v>
      </c>
      <c r="O88" s="163">
        <f>('Eurostat data'!O65+'Eurostat data'!O243+'Eurostat data'!O150+'Eurostat data'!O199+'Eurostat data'!O107)</f>
        <v>103904</v>
      </c>
      <c r="P88" s="163">
        <f>('Eurostat data'!P65+'Eurostat data'!P243+'Eurostat data'!P150+'Eurostat data'!P199+'Eurostat data'!P107)</f>
        <v>111565</v>
      </c>
      <c r="Q88" s="163">
        <f>('Eurostat data'!Q65+'Eurostat data'!Q243+'Eurostat data'!Q150+'Eurostat data'!Q199+'Eurostat data'!Q107)</f>
        <v>115992</v>
      </c>
      <c r="R88" s="163">
        <f>('Eurostat data'!R65+'Eurostat data'!R243+'Eurostat data'!R150+'Eurostat data'!R199+'Eurostat data'!R107)</f>
        <v>123372</v>
      </c>
      <c r="S88" s="163">
        <f>('Eurostat data'!S65+'Eurostat data'!S243+'Eurostat data'!S150+'Eurostat data'!S199+'Eurostat data'!S107)</f>
        <v>134072</v>
      </c>
      <c r="T88" s="163">
        <f>('Eurostat data'!T65+'Eurostat data'!T243+'Eurostat data'!T150+'Eurostat data'!T199+'Eurostat data'!T107)</f>
        <v>143729</v>
      </c>
      <c r="U88" s="163">
        <f>('Eurostat data'!U65+'Eurostat data'!U243+'Eurostat data'!U150+'Eurostat data'!U199+'Eurostat data'!U107)</f>
        <v>152686</v>
      </c>
      <c r="V88" s="163">
        <f>('Eurostat data'!V65+'Eurostat data'!V243+'Eurostat data'!V150+'Eurostat data'!V199+'Eurostat data'!V107)</f>
        <v>172096</v>
      </c>
      <c r="W88" s="164">
        <f>V88/B88-1</f>
        <v>1.4349991510555209</v>
      </c>
      <c r="X88" s="26">
        <f>((V88/B88)^(1/20))-1</f>
        <v>4.5502175173427473E-2</v>
      </c>
      <c r="Y88" s="26">
        <f>((V88/Q88)^(1/5))-1</f>
        <v>8.2102867451537831E-2</v>
      </c>
    </row>
    <row r="89" spans="1:25" x14ac:dyDescent="0.2">
      <c r="A89" s="124" t="s">
        <v>35</v>
      </c>
      <c r="B89" s="163">
        <f>('Eurostat data'!B97+'Eurostat data'!B275+'Eurostat data'!B182+'Eurostat data'!B231+'Eurostat data'!B139)</f>
        <v>96765</v>
      </c>
      <c r="C89" s="163">
        <f>('Eurostat data'!C97+'Eurostat data'!C275+'Eurostat data'!C182+'Eurostat data'!C231+'Eurostat data'!C139)</f>
        <v>98487</v>
      </c>
      <c r="D89" s="163">
        <f>('Eurostat data'!D97+'Eurostat data'!D275+'Eurostat data'!D182+'Eurostat data'!D231+'Eurostat data'!D139)</f>
        <v>101512</v>
      </c>
      <c r="E89" s="163">
        <f>('Eurostat data'!E97+'Eurostat data'!E275+'Eurostat data'!E182+'Eurostat data'!E231+'Eurostat data'!E139)</f>
        <v>107317</v>
      </c>
      <c r="F89" s="163">
        <f>('Eurostat data'!F97+'Eurostat data'!F275+'Eurostat data'!F182+'Eurostat data'!F231+'Eurostat data'!F139)</f>
        <v>107775</v>
      </c>
      <c r="G89" s="163">
        <f>('Eurostat data'!G97+'Eurostat data'!G275+'Eurostat data'!G182+'Eurostat data'!G231+'Eurostat data'!G139)</f>
        <v>110954</v>
      </c>
      <c r="H89" s="163">
        <f>('Eurostat data'!H97+'Eurostat data'!H275+'Eurostat data'!H182+'Eurostat data'!H231+'Eurostat data'!H139)</f>
        <v>112923</v>
      </c>
      <c r="I89" s="163">
        <f>('Eurostat data'!I97+'Eurostat data'!I275+'Eurostat data'!I182+'Eurostat data'!I231+'Eurostat data'!I139)</f>
        <v>117459</v>
      </c>
      <c r="J89" s="163">
        <f>('Eurostat data'!J97+'Eurostat data'!J275+'Eurostat data'!J182+'Eurostat data'!J231+'Eurostat data'!J139)</f>
        <v>121016</v>
      </c>
      <c r="K89" s="163">
        <f>('Eurostat data'!K97+'Eurostat data'!K275+'Eurostat data'!K182+'Eurostat data'!K231+'Eurostat data'!K139)</f>
        <v>122215</v>
      </c>
      <c r="L89" s="163">
        <f>('Eurostat data'!L97+'Eurostat data'!L275+'Eurostat data'!L182+'Eurostat data'!L231+'Eurostat data'!L139)</f>
        <v>127262</v>
      </c>
      <c r="M89" s="163">
        <f>('Eurostat data'!M97+'Eurostat data'!M275+'Eurostat data'!M182+'Eurostat data'!M231+'Eurostat data'!M139)</f>
        <v>128146</v>
      </c>
      <c r="N89" s="163">
        <f>('Eurostat data'!N97+'Eurostat data'!N275+'Eurostat data'!N182+'Eurostat data'!N231+'Eurostat data'!N139)</f>
        <v>126922</v>
      </c>
      <c r="O89" s="163">
        <f>('Eurostat data'!O97+'Eurostat data'!O275+'Eurostat data'!O182+'Eurostat data'!O231+'Eurostat data'!O139)</f>
        <v>131086</v>
      </c>
      <c r="P89" s="163">
        <f>('Eurostat data'!P97+'Eurostat data'!P275+'Eurostat data'!P182+'Eurostat data'!P231+'Eurostat data'!P139)</f>
        <v>139737</v>
      </c>
      <c r="Q89" s="163">
        <f>('Eurostat data'!Q97+'Eurostat data'!Q275+'Eurostat data'!Q182+'Eurostat data'!Q231+'Eurostat data'!Q139)</f>
        <v>145883</v>
      </c>
      <c r="R89" s="163">
        <f>('Eurostat data'!R97+'Eurostat data'!R275+'Eurostat data'!R182+'Eurostat data'!R231+'Eurostat data'!R139)</f>
        <v>152746</v>
      </c>
      <c r="S89" s="163">
        <f>('Eurostat data'!S97+'Eurostat data'!S275+'Eurostat data'!S182+'Eurostat data'!S231+'Eurostat data'!S139)</f>
        <v>164429.68667851633</v>
      </c>
      <c r="T89" s="163">
        <f>('Eurostat data'!T97+'Eurostat data'!T275+'Eurostat data'!T182+'Eurostat data'!T231+'Eurostat data'!T139)</f>
        <v>174628.7140418044</v>
      </c>
      <c r="U89" s="163">
        <f>('Eurostat data'!U97+'Eurostat data'!U275+'Eurostat data'!U182+'Eurostat data'!U231+'Eurostat data'!U139)</f>
        <v>183212.04761341977</v>
      </c>
      <c r="V89" s="163">
        <f>('Eurostat data'!V97+'Eurostat data'!V275+'Eurostat data'!V182+'Eurostat data'!V231+'Eurostat data'!V139)</f>
        <v>204412.64727648778</v>
      </c>
      <c r="W89" s="164">
        <f>V89/B89-1</f>
        <v>1.1124647060041108</v>
      </c>
      <c r="X89" s="26">
        <f>((V89/B89)^(1/20))-1</f>
        <v>3.8100674170978399E-2</v>
      </c>
      <c r="Y89" s="26">
        <f>((V89/Q89)^(1/5))-1</f>
        <v>6.9795127156192738E-2</v>
      </c>
    </row>
    <row r="90" spans="1:25" x14ac:dyDescent="0.2">
      <c r="A90" s="124" t="s">
        <v>185</v>
      </c>
      <c r="B90" s="163">
        <f>('Eurostat data'!B98+'Eurostat data'!B277+'Eurostat data'!B184+'Eurostat data'!B233+'Eurostat data'!B141)</f>
        <v>26091</v>
      </c>
      <c r="C90" s="163">
        <f>('Eurostat data'!C98+'Eurostat data'!C277+'Eurostat data'!C184+'Eurostat data'!C233+'Eurostat data'!C141)</f>
        <v>25389</v>
      </c>
      <c r="D90" s="163">
        <f>('Eurostat data'!D98+'Eurostat data'!D277+'Eurostat data'!D184+'Eurostat data'!D233+'Eurostat data'!D141)</f>
        <v>26282</v>
      </c>
      <c r="E90" s="163">
        <f>('Eurostat data'!E98+'Eurostat data'!E277+'Eurostat data'!E184+'Eurostat data'!E233+'Eurostat data'!E141)</f>
        <v>27588</v>
      </c>
      <c r="F90" s="163">
        <f>('Eurostat data'!F98+'Eurostat data'!F277+'Eurostat data'!F184+'Eurostat data'!F233+'Eurostat data'!F141)</f>
        <v>27028</v>
      </c>
      <c r="G90" s="163">
        <f>('Eurostat data'!G98+'Eurostat data'!G277+'Eurostat data'!G184+'Eurostat data'!G233+'Eurostat data'!G141)</f>
        <v>28082</v>
      </c>
      <c r="H90" s="163">
        <f>('Eurostat data'!H98+'Eurostat data'!H277+'Eurostat data'!H184+'Eurostat data'!H233+'Eurostat data'!H141)</f>
        <v>26558</v>
      </c>
      <c r="I90" s="163">
        <f>('Eurostat data'!I98+'Eurostat data'!I277+'Eurostat data'!I184+'Eurostat data'!I233+'Eurostat data'!I141)</f>
        <v>27558</v>
      </c>
      <c r="J90" s="163">
        <f>('Eurostat data'!J98+'Eurostat data'!J277+'Eurostat data'!J184+'Eurostat data'!J233+'Eurostat data'!J141)</f>
        <v>28559</v>
      </c>
      <c r="K90" s="163">
        <f>('Eurostat data'!K98+'Eurostat data'!K277+'Eurostat data'!K184+'Eurostat data'!K233+'Eurostat data'!K141)</f>
        <v>29497</v>
      </c>
      <c r="L90" s="163">
        <f>('Eurostat data'!L98+'Eurostat data'!L277+'Eurostat data'!L184+'Eurostat data'!L233+'Eurostat data'!L141)</f>
        <v>30333</v>
      </c>
      <c r="M90" s="163">
        <f>('Eurostat data'!M98+'Eurostat data'!M277+'Eurostat data'!M184+'Eurostat data'!M233+'Eurostat data'!M141)</f>
        <v>28213</v>
      </c>
      <c r="N90" s="163">
        <f>('Eurostat data'!N98+'Eurostat data'!N277+'Eurostat data'!N184+'Eurostat data'!N233+'Eurostat data'!N141)</f>
        <v>29193</v>
      </c>
      <c r="O90" s="163">
        <f>('Eurostat data'!O98+'Eurostat data'!O277+'Eurostat data'!O184+'Eurostat data'!O233+'Eurostat data'!O141)</f>
        <v>27186</v>
      </c>
      <c r="P90" s="163">
        <f>('Eurostat data'!P98+'Eurostat data'!P277+'Eurostat data'!P184+'Eurostat data'!P233+'Eurostat data'!P141)</f>
        <v>28170</v>
      </c>
      <c r="Q90" s="163">
        <f>('Eurostat data'!Q98+'Eurostat data'!Q277+'Eurostat data'!Q184+'Eurostat data'!Q233+'Eurostat data'!Q141)</f>
        <v>29890</v>
      </c>
      <c r="R90" s="163">
        <f>('Eurostat data'!R98+'Eurostat data'!R277+'Eurostat data'!R184+'Eurostat data'!R233+'Eurostat data'!R141)</f>
        <v>29375</v>
      </c>
      <c r="S90" s="163">
        <f>('Eurostat data'!S98+'Eurostat data'!S277+'Eurostat data'!S184+'Eurostat data'!S233+'Eurostat data'!S141)</f>
        <v>30477.643577246781</v>
      </c>
      <c r="T90" s="163">
        <f>('Eurostat data'!T98+'Eurostat data'!T277+'Eurostat data'!T184+'Eurostat data'!T233+'Eurostat data'!T141)</f>
        <v>31262.803341558065</v>
      </c>
      <c r="U90" s="163">
        <f>('Eurostat data'!U98+'Eurostat data'!U277+'Eurostat data'!U184+'Eurostat data'!U233+'Eurostat data'!U141)</f>
        <v>31779.472161525231</v>
      </c>
      <c r="V90" s="163">
        <f>('Eurostat data'!V98+'Eurostat data'!V277+'Eurostat data'!V184+'Eurostat data'!V233+'Eurostat data'!V141)</f>
        <v>34268.422948557207</v>
      </c>
      <c r="W90" s="164">
        <f>V90/B90-1</f>
        <v>0.31341929970323901</v>
      </c>
      <c r="X90" s="26">
        <f>((V90/B90)^(1/20))-1</f>
        <v>1.3725029626490803E-2</v>
      </c>
      <c r="Y90" s="26">
        <f>((V90/Q90)^(1/5))-1</f>
        <v>2.77172371116301E-2</v>
      </c>
    </row>
    <row r="91" spans="1:25" x14ac:dyDescent="0.2">
      <c r="W91" s="164"/>
      <c r="X91" s="26"/>
      <c r="Y91" s="26"/>
    </row>
    <row r="92" spans="1:25" x14ac:dyDescent="0.2">
      <c r="A92" s="28" t="s">
        <v>216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W92" s="164"/>
      <c r="X92" s="26"/>
      <c r="Y92" s="26"/>
    </row>
    <row r="93" spans="1:25" x14ac:dyDescent="0.2">
      <c r="A93" s="124" t="s">
        <v>88</v>
      </c>
      <c r="B93" s="50">
        <f>'Eurostat data'!B16</f>
        <v>1665287</v>
      </c>
      <c r="C93" s="50">
        <f>'Eurostat data'!C16</f>
        <v>1667420</v>
      </c>
      <c r="D93" s="50">
        <f>'Eurostat data'!D16</f>
        <v>1631947</v>
      </c>
      <c r="E93" s="50">
        <f>'Eurostat data'!E16</f>
        <v>1631199</v>
      </c>
      <c r="F93" s="50">
        <f>'Eurostat data'!F16</f>
        <v>1626566</v>
      </c>
      <c r="G93" s="50">
        <f>'Eurostat data'!G16</f>
        <v>1668106</v>
      </c>
      <c r="H93" s="50">
        <f>'Eurostat data'!H16</f>
        <v>1725275</v>
      </c>
      <c r="I93" s="50">
        <f>'Eurostat data'!I16</f>
        <v>1709869</v>
      </c>
      <c r="J93" s="50">
        <f>'Eurostat data'!J16</f>
        <v>1721983</v>
      </c>
      <c r="K93" s="50">
        <f>'Eurostat data'!K16</f>
        <v>1710535</v>
      </c>
      <c r="L93" s="50">
        <f>'Eurostat data'!L16</f>
        <v>1724906</v>
      </c>
      <c r="M93" s="50">
        <f>'Eurostat data'!M16</f>
        <v>1763479</v>
      </c>
      <c r="N93" s="50">
        <f>'Eurostat data'!N16</f>
        <v>1758250</v>
      </c>
      <c r="O93" s="50">
        <f>'Eurostat data'!O16</f>
        <v>1799209</v>
      </c>
      <c r="P93" s="50">
        <f>'Eurostat data'!P16</f>
        <v>1820371</v>
      </c>
      <c r="Q93" s="50">
        <f>'Eurostat data'!Q16</f>
        <v>1824343</v>
      </c>
      <c r="R93" s="50">
        <f>'Eurostat data'!R16</f>
        <v>1825703</v>
      </c>
      <c r="S93" s="50">
        <f>'Eurostat data'!S16</f>
        <v>1808886</v>
      </c>
      <c r="T93" s="50">
        <f>'Eurostat data'!T16</f>
        <v>1800315</v>
      </c>
      <c r="U93" s="50">
        <f>'Eurostat data'!U16</f>
        <v>1703369</v>
      </c>
      <c r="V93" s="50">
        <f>'Eurostat data'!V16</f>
        <v>1759015</v>
      </c>
      <c r="W93" s="164">
        <f>V93/B93-1</f>
        <v>5.6283391391393822E-2</v>
      </c>
      <c r="X93" s="26">
        <f>((V93/B93)^(1/20))-1</f>
        <v>2.7415768842709021E-3</v>
      </c>
      <c r="Y93" s="26">
        <f>((V93/Q93)^(1/5))-1</f>
        <v>-7.2666550430781074E-3</v>
      </c>
    </row>
    <row r="94" spans="1:25" x14ac:dyDescent="0.2">
      <c r="A94" s="124" t="s">
        <v>35</v>
      </c>
      <c r="B94" s="50">
        <f>'Eurostat data'!B48</f>
        <v>1766616</v>
      </c>
      <c r="C94" s="50">
        <f>'Eurostat data'!C48</f>
        <v>1770234</v>
      </c>
      <c r="D94" s="50">
        <f>'Eurostat data'!D48</f>
        <v>1737018</v>
      </c>
      <c r="E94" s="50">
        <f>'Eurostat data'!E48</f>
        <v>1740381</v>
      </c>
      <c r="F94" s="50">
        <f>'Eurostat data'!F48</f>
        <v>1734593</v>
      </c>
      <c r="G94" s="50">
        <f>'Eurostat data'!G48</f>
        <v>1781337</v>
      </c>
      <c r="H94" s="50">
        <f>'Eurostat data'!H48</f>
        <v>1844165</v>
      </c>
      <c r="I94" s="50">
        <f>'Eurostat data'!I48</f>
        <v>1834250</v>
      </c>
      <c r="J94" s="50">
        <f>'Eurostat data'!J48</f>
        <v>1849375</v>
      </c>
      <c r="K94" s="50">
        <f>'Eurostat data'!K48</f>
        <v>1838274</v>
      </c>
      <c r="L94" s="50">
        <f>'Eurostat data'!L48</f>
        <v>1857592</v>
      </c>
      <c r="M94" s="50">
        <f>'Eurostat data'!M48</f>
        <v>1893130</v>
      </c>
      <c r="N94" s="50">
        <f>'Eurostat data'!N48</f>
        <v>1889570</v>
      </c>
      <c r="O94" s="50">
        <f>'Eurostat data'!O48</f>
        <v>1936330</v>
      </c>
      <c r="P94" s="50">
        <f>'Eurostat data'!P48</f>
        <v>1959817</v>
      </c>
      <c r="Q94" s="50">
        <f>'Eurostat data'!Q48</f>
        <v>1967988</v>
      </c>
      <c r="R94" s="50">
        <f>'Eurostat data'!R48</f>
        <v>1980434</v>
      </c>
      <c r="S94" s="50">
        <f>'Eurostat data'!S48</f>
        <v>1969787.7446424994</v>
      </c>
      <c r="T94" s="50">
        <f>'Eurostat data'!T48</f>
        <v>1963303.5808316143</v>
      </c>
      <c r="U94" s="50">
        <f>'Eurostat data'!U48</f>
        <v>1864588.9515876661</v>
      </c>
      <c r="V94" s="50">
        <f>'Eurostat data'!V48</f>
        <v>1931198.4513599458</v>
      </c>
      <c r="W94" s="164">
        <f>V94/B94-1</f>
        <v>9.3162549959892704E-2</v>
      </c>
      <c r="X94" s="26">
        <f>((V94/B94)^(1/20))-1</f>
        <v>4.4636785275706803E-3</v>
      </c>
      <c r="Y94" s="26">
        <f>((V94/Q94)^(1/5))-1</f>
        <v>-3.7670730296415211E-3</v>
      </c>
    </row>
    <row r="95" spans="1:25" x14ac:dyDescent="0.2">
      <c r="A95" s="124" t="s">
        <v>185</v>
      </c>
      <c r="B95" s="50">
        <f>'Eurostat data'!B50</f>
        <v>101328</v>
      </c>
      <c r="C95" s="50">
        <f>'Eurostat data'!C50</f>
        <v>102813</v>
      </c>
      <c r="D95" s="50">
        <f>'Eurostat data'!D50</f>
        <v>105072</v>
      </c>
      <c r="E95" s="50">
        <f>'Eurostat data'!E50</f>
        <v>109182</v>
      </c>
      <c r="F95" s="50">
        <f>'Eurostat data'!F50</f>
        <v>108027</v>
      </c>
      <c r="G95" s="50">
        <f>'Eurostat data'!G50</f>
        <v>113231</v>
      </c>
      <c r="H95" s="50">
        <f>'Eurostat data'!H50</f>
        <v>118887</v>
      </c>
      <c r="I95" s="50">
        <f>'Eurostat data'!I50</f>
        <v>124381</v>
      </c>
      <c r="J95" s="50">
        <f>'Eurostat data'!J50</f>
        <v>127390</v>
      </c>
      <c r="K95" s="50">
        <f>'Eurostat data'!K50</f>
        <v>127740</v>
      </c>
      <c r="L95" s="50">
        <f>'Eurostat data'!L50</f>
        <v>132687</v>
      </c>
      <c r="M95" s="50">
        <f>'Eurostat data'!M50</f>
        <v>129652</v>
      </c>
      <c r="N95" s="50">
        <f>'Eurostat data'!N50</f>
        <v>131320</v>
      </c>
      <c r="O95" s="50">
        <f>'Eurostat data'!O50</f>
        <v>137120</v>
      </c>
      <c r="P95" s="50">
        <f>'Eurostat data'!P50</f>
        <v>139450</v>
      </c>
      <c r="Q95" s="50">
        <f>'Eurostat data'!Q50</f>
        <v>143643</v>
      </c>
      <c r="R95" s="50">
        <f>'Eurostat data'!R50</f>
        <v>154730</v>
      </c>
      <c r="S95" s="50">
        <f>'Eurostat data'!S50</f>
        <v>161101.12636632004</v>
      </c>
      <c r="T95" s="50">
        <f>'Eurostat data'!T50</f>
        <v>163262.55644796681</v>
      </c>
      <c r="U95" s="50">
        <f>'Eurostat data'!U50</f>
        <v>161667.97452195419</v>
      </c>
      <c r="V95" s="50">
        <f>'Eurostat data'!V50</f>
        <v>172794.04131539052</v>
      </c>
      <c r="W95" s="164">
        <f>V95/B95-1</f>
        <v>0.70529410740753318</v>
      </c>
      <c r="X95" s="26">
        <f>((V95/B95)^(1/20))-1</f>
        <v>2.7046163349526919E-2</v>
      </c>
      <c r="Y95" s="26">
        <f>((V95/Q95)^(1/5))-1</f>
        <v>3.7645146513928918E-2</v>
      </c>
    </row>
    <row r="97" spans="1:22" x14ac:dyDescent="0.2">
      <c r="A97" s="28" t="s">
        <v>217</v>
      </c>
    </row>
    <row r="98" spans="1:22" x14ac:dyDescent="0.2">
      <c r="A98" s="124" t="s">
        <v>88</v>
      </c>
      <c r="B98" s="26">
        <f>B88/B93</f>
        <v>4.2440732438312437E-2</v>
      </c>
      <c r="C98" s="26">
        <f t="shared" ref="C98:U100" si="16">C88/C93</f>
        <v>4.3837185592112367E-2</v>
      </c>
      <c r="D98" s="26">
        <f t="shared" si="16"/>
        <v>4.6096472495736687E-2</v>
      </c>
      <c r="E98" s="26">
        <f t="shared" si="16"/>
        <v>4.8878156497153318E-2</v>
      </c>
      <c r="F98" s="26">
        <f t="shared" si="16"/>
        <v>4.9643850910445687E-2</v>
      </c>
      <c r="G98" s="26">
        <f t="shared" si="16"/>
        <v>4.9679696614004148E-2</v>
      </c>
      <c r="H98" s="26">
        <f t="shared" si="16"/>
        <v>5.0057527060903335E-2</v>
      </c>
      <c r="I98" s="26">
        <f t="shared" si="16"/>
        <v>5.2578296933858674E-2</v>
      </c>
      <c r="J98" s="26">
        <f t="shared" si="16"/>
        <v>5.3692748418538397E-2</v>
      </c>
      <c r="K98" s="26">
        <f t="shared" si="16"/>
        <v>5.4202340203503584E-2</v>
      </c>
      <c r="L98" s="26">
        <f t="shared" si="16"/>
        <v>5.6193786791859962E-2</v>
      </c>
      <c r="M98" s="26">
        <f t="shared" si="16"/>
        <v>5.6670932854885142E-2</v>
      </c>
      <c r="N98" s="26">
        <f t="shared" si="16"/>
        <v>5.5582539456846297E-2</v>
      </c>
      <c r="O98" s="26">
        <f t="shared" si="16"/>
        <v>5.7749822283014368E-2</v>
      </c>
      <c r="P98" s="26">
        <f t="shared" si="16"/>
        <v>6.1286957438895701E-2</v>
      </c>
      <c r="Q98" s="26">
        <f t="shared" si="16"/>
        <v>6.3580149127658567E-2</v>
      </c>
      <c r="R98" s="26">
        <f t="shared" si="16"/>
        <v>6.7575065604865633E-2</v>
      </c>
      <c r="S98" s="26">
        <f t="shared" si="16"/>
        <v>7.4118545889569606E-2</v>
      </c>
      <c r="T98" s="26">
        <f t="shared" si="16"/>
        <v>7.9835473236628041E-2</v>
      </c>
      <c r="U98" s="26">
        <f t="shared" si="16"/>
        <v>8.9637653379860738E-2</v>
      </c>
      <c r="V98" s="26">
        <f>V88/V93</f>
        <v>9.7836573309494232E-2</v>
      </c>
    </row>
    <row r="99" spans="1:22" x14ac:dyDescent="0.2">
      <c r="A99" s="124" t="s">
        <v>35</v>
      </c>
      <c r="B99" s="26">
        <f t="shared" ref="B99:Q100" si="17">B89/B94</f>
        <v>5.477421239250635E-2</v>
      </c>
      <c r="C99" s="26">
        <f t="shared" si="17"/>
        <v>5.5635017743416969E-2</v>
      </c>
      <c r="D99" s="26">
        <f t="shared" si="17"/>
        <v>5.8440384613170387E-2</v>
      </c>
      <c r="E99" s="26">
        <f t="shared" si="17"/>
        <v>6.1662934725212469E-2</v>
      </c>
      <c r="F99" s="26">
        <f t="shared" si="17"/>
        <v>6.2132730848100969E-2</v>
      </c>
      <c r="G99" s="26">
        <f t="shared" si="17"/>
        <v>6.2286922687846261E-2</v>
      </c>
      <c r="H99" s="26">
        <f t="shared" si="17"/>
        <v>6.1232590359322513E-2</v>
      </c>
      <c r="I99" s="26">
        <f t="shared" si="17"/>
        <v>6.4036527190949974E-2</v>
      </c>
      <c r="J99" s="26">
        <f t="shared" si="17"/>
        <v>6.5436160865157147E-2</v>
      </c>
      <c r="K99" s="26">
        <f t="shared" si="17"/>
        <v>6.6483560122158072E-2</v>
      </c>
      <c r="L99" s="26">
        <f t="shared" si="17"/>
        <v>6.8509123639636696E-2</v>
      </c>
      <c r="M99" s="26">
        <f t="shared" si="17"/>
        <v>6.7690016005239995E-2</v>
      </c>
      <c r="N99" s="26">
        <f t="shared" si="17"/>
        <v>6.716977936779267E-2</v>
      </c>
      <c r="O99" s="26">
        <f t="shared" si="17"/>
        <v>6.7698171282787545E-2</v>
      </c>
      <c r="P99" s="26">
        <f t="shared" si="17"/>
        <v>7.130104494450247E-2</v>
      </c>
      <c r="Q99" s="26">
        <f t="shared" si="17"/>
        <v>7.4127992650361685E-2</v>
      </c>
      <c r="R99" s="26">
        <f t="shared" si="16"/>
        <v>7.7127538711211779E-2</v>
      </c>
      <c r="S99" s="26">
        <f t="shared" si="16"/>
        <v>8.3475840036947233E-2</v>
      </c>
      <c r="T99" s="26">
        <f t="shared" si="16"/>
        <v>8.894636354090249E-2</v>
      </c>
      <c r="U99" s="26">
        <f t="shared" si="16"/>
        <v>9.82586791890072E-2</v>
      </c>
      <c r="V99" s="26">
        <f t="shared" ref="V99" si="18">V89/V94</f>
        <v>0.10584756172134502</v>
      </c>
    </row>
    <row r="100" spans="1:22" x14ac:dyDescent="0.2">
      <c r="A100" s="124" t="s">
        <v>185</v>
      </c>
      <c r="B100" s="26">
        <f t="shared" si="17"/>
        <v>0.25749052581714826</v>
      </c>
      <c r="C100" s="26">
        <f t="shared" si="16"/>
        <v>0.24694347991012811</v>
      </c>
      <c r="D100" s="26">
        <f t="shared" si="16"/>
        <v>0.25013324196741282</v>
      </c>
      <c r="E100" s="26">
        <f t="shared" si="16"/>
        <v>0.25267901302412488</v>
      </c>
      <c r="F100" s="26">
        <f t="shared" si="16"/>
        <v>0.25019671008173883</v>
      </c>
      <c r="G100" s="26">
        <f t="shared" si="16"/>
        <v>0.24800628803066299</v>
      </c>
      <c r="H100" s="26">
        <f t="shared" si="16"/>
        <v>0.22338859589357962</v>
      </c>
      <c r="I100" s="26">
        <f t="shared" si="16"/>
        <v>0.22156117091838787</v>
      </c>
      <c r="J100" s="26">
        <f t="shared" si="16"/>
        <v>0.22418557186592356</v>
      </c>
      <c r="K100" s="26">
        <f t="shared" si="16"/>
        <v>0.23091435728824175</v>
      </c>
      <c r="L100" s="26">
        <f t="shared" si="16"/>
        <v>0.22860566596576906</v>
      </c>
      <c r="M100" s="26">
        <f t="shared" si="16"/>
        <v>0.2176055903495511</v>
      </c>
      <c r="N100" s="26">
        <f t="shared" si="16"/>
        <v>0.22230429485226927</v>
      </c>
      <c r="O100" s="26">
        <f t="shared" si="16"/>
        <v>0.19826429404900817</v>
      </c>
      <c r="P100" s="26">
        <f t="shared" si="16"/>
        <v>0.20200788813194692</v>
      </c>
      <c r="Q100" s="26">
        <f t="shared" si="16"/>
        <v>0.2080853226401565</v>
      </c>
      <c r="R100" s="26">
        <f t="shared" si="16"/>
        <v>0.18984682996186905</v>
      </c>
      <c r="S100" s="26">
        <f t="shared" si="16"/>
        <v>0.18918330532304997</v>
      </c>
      <c r="T100" s="26">
        <f t="shared" si="16"/>
        <v>0.19148789545949435</v>
      </c>
      <c r="U100" s="26">
        <f t="shared" si="16"/>
        <v>0.19657246437023704</v>
      </c>
      <c r="V100" s="26">
        <f t="shared" ref="V100" si="19">V90/V95</f>
        <v>0.19831947147997497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2"/>
  <sheetViews>
    <sheetView topLeftCell="A3" zoomScale="80" zoomScaleNormal="80" workbookViewId="0">
      <pane xSplit="12315" topLeftCell="V1" activePane="topRight"/>
      <selection activeCell="G100" sqref="G100"/>
      <selection pane="topRight" activeCell="Z41" sqref="Z41"/>
    </sheetView>
  </sheetViews>
  <sheetFormatPr defaultColWidth="11.42578125" defaultRowHeight="12.75" x14ac:dyDescent="0.2"/>
  <cols>
    <col min="1" max="1" width="16.85546875" customWidth="1"/>
    <col min="22" max="22" width="10.7109375" customWidth="1"/>
  </cols>
  <sheetData>
    <row r="2" spans="1:1" ht="23.25" customHeight="1" x14ac:dyDescent="0.25">
      <c r="A2" s="105" t="s">
        <v>110</v>
      </c>
    </row>
    <row r="35" spans="1:27" x14ac:dyDescent="0.2">
      <c r="A35" s="28" t="s">
        <v>79</v>
      </c>
    </row>
    <row r="36" spans="1:27" s="28" customFormat="1" x14ac:dyDescent="0.2">
      <c r="A36" s="28" t="s">
        <v>73</v>
      </c>
      <c r="C36" s="28" t="s">
        <v>56</v>
      </c>
      <c r="D36" s="28" t="s">
        <v>57</v>
      </c>
      <c r="E36" s="28" t="s">
        <v>58</v>
      </c>
      <c r="F36" s="28" t="s">
        <v>59</v>
      </c>
      <c r="G36" s="28" t="s">
        <v>60</v>
      </c>
      <c r="H36" s="28" t="s">
        <v>61</v>
      </c>
      <c r="I36" s="28" t="s">
        <v>62</v>
      </c>
      <c r="J36" s="28" t="s">
        <v>63</v>
      </c>
      <c r="K36" s="28" t="s">
        <v>64</v>
      </c>
      <c r="L36" s="28" t="s">
        <v>65</v>
      </c>
      <c r="M36" s="28" t="s">
        <v>66</v>
      </c>
      <c r="N36" s="28" t="s">
        <v>67</v>
      </c>
      <c r="O36" s="28" t="s">
        <v>68</v>
      </c>
      <c r="P36" s="28" t="s">
        <v>69</v>
      </c>
      <c r="Q36" s="28" t="s">
        <v>70</v>
      </c>
      <c r="R36" s="51">
        <v>2005</v>
      </c>
      <c r="S36" s="51">
        <v>2006</v>
      </c>
      <c r="T36" s="51">
        <v>2007</v>
      </c>
      <c r="U36" s="51">
        <v>2008</v>
      </c>
      <c r="V36" s="51">
        <v>2009</v>
      </c>
      <c r="W36" s="51">
        <v>2010</v>
      </c>
      <c r="Y36" s="509" t="s">
        <v>279</v>
      </c>
      <c r="Z36" s="509"/>
    </row>
    <row r="37" spans="1:27" x14ac:dyDescent="0.2">
      <c r="A37" s="29" t="s">
        <v>75</v>
      </c>
      <c r="C37" s="31">
        <f>'Eurostat data'!B65-'Figure 2 growth RE'!C38</f>
        <v>137</v>
      </c>
      <c r="D37" s="31">
        <f>'Eurostat data'!C65-'Figure 2 growth RE'!D38</f>
        <v>155</v>
      </c>
      <c r="E37" s="31">
        <f>'Eurostat data'!D65-'Figure 2 growth RE'!E38</f>
        <v>172</v>
      </c>
      <c r="F37" s="31">
        <f>'Eurostat data'!E65-'Figure 2 growth RE'!F38</f>
        <v>187</v>
      </c>
      <c r="G37" s="31">
        <f>'Eurostat data'!F65-'Figure 2 growth RE'!G38</f>
        <v>228</v>
      </c>
      <c r="H37" s="31">
        <f>'Eurostat data'!G65-'Figure 2 growth RE'!H38</f>
        <v>279</v>
      </c>
      <c r="I37" s="31">
        <f>'Eurostat data'!H65-'Figure 2 growth RE'!I38</f>
        <v>301</v>
      </c>
      <c r="J37" s="31">
        <f>'Eurostat data'!I65-'Figure 2 growth RE'!J38</f>
        <v>324</v>
      </c>
      <c r="K37" s="31">
        <f>'Eurostat data'!J65-'Figure 2 growth RE'!K38</f>
        <v>355</v>
      </c>
      <c r="L37" s="31">
        <f>'Eurostat data'!K65-'Figure 2 growth RE'!L38</f>
        <v>384</v>
      </c>
      <c r="M37" s="31">
        <f>'Eurostat data'!L65-'Figure 2 growth RE'!M38</f>
        <v>420</v>
      </c>
      <c r="N37" s="31">
        <f>'Eurostat data'!M65-'Figure 2 growth RE'!N38</f>
        <v>466</v>
      </c>
      <c r="O37" s="31">
        <f>'Eurostat data'!N65-'Figure 2 growth RE'!O38</f>
        <v>509</v>
      </c>
      <c r="P37" s="31">
        <f>'Eurostat data'!O65-'Figure 2 growth RE'!P38</f>
        <v>554</v>
      </c>
      <c r="Q37" s="31">
        <f>'Eurostat data'!P65-'Figure 2 growth RE'!Q38</f>
        <v>621</v>
      </c>
      <c r="R37" s="31">
        <f>'Eurostat data'!Q65-'Figure 2 growth RE'!R38</f>
        <v>681</v>
      </c>
      <c r="S37" s="31">
        <f>'Eurostat data'!R65-'Figure 2 growth RE'!S38</f>
        <v>774</v>
      </c>
      <c r="T37" s="31">
        <f>'Eurostat data'!S65-'Figure 2 growth RE'!T38</f>
        <v>940</v>
      </c>
      <c r="U37" s="31">
        <f>'Eurostat data'!T65-'Figure 2 growth RE'!U38</f>
        <v>1091</v>
      </c>
      <c r="V37" s="31">
        <f>'Eurostat data'!U65-'Figure 2 growth RE'!V38</f>
        <v>1293</v>
      </c>
      <c r="W37" s="31">
        <f>'Eurostat data'!V65-'Figure 2 growth RE'!W38</f>
        <v>1763</v>
      </c>
      <c r="Y37" s="31">
        <f>W37-C37</f>
        <v>1626</v>
      </c>
      <c r="Z37" s="26">
        <f t="shared" ref="Z37:Z42" si="0">Y37/$Y$44</f>
        <v>1.6032340761191085E-2</v>
      </c>
      <c r="AA37" s="240">
        <f>(W37+W38)/(C37+C38)</f>
        <v>26.710144927536231</v>
      </c>
    </row>
    <row r="38" spans="1:27" x14ac:dyDescent="0.2">
      <c r="A38" s="29" t="s">
        <v>74</v>
      </c>
      <c r="C38" s="31">
        <f>'Eurostat data'!B708</f>
        <v>1</v>
      </c>
      <c r="D38" s="31">
        <f>'Eurostat data'!C708</f>
        <v>1</v>
      </c>
      <c r="E38" s="31">
        <f>'Eurostat data'!D708</f>
        <v>2</v>
      </c>
      <c r="F38" s="31">
        <f>'Eurostat data'!E708</f>
        <v>2</v>
      </c>
      <c r="G38" s="31">
        <f>'Eurostat data'!F708</f>
        <v>3</v>
      </c>
      <c r="H38" s="31">
        <f>'Eurostat data'!G708</f>
        <v>3</v>
      </c>
      <c r="I38" s="31">
        <f>'Eurostat data'!H708</f>
        <v>4</v>
      </c>
      <c r="J38" s="31">
        <f>'Eurostat data'!I708</f>
        <v>5</v>
      </c>
      <c r="K38" s="31">
        <f>'Eurostat data'!J708</f>
        <v>7</v>
      </c>
      <c r="L38" s="31">
        <f>'Eurostat data'!K708</f>
        <v>7</v>
      </c>
      <c r="M38" s="31">
        <f>'Eurostat data'!L708</f>
        <v>10</v>
      </c>
      <c r="N38" s="31">
        <f>'Eurostat data'!M708</f>
        <v>16</v>
      </c>
      <c r="O38" s="31">
        <f>'Eurostat data'!N708</f>
        <v>24</v>
      </c>
      <c r="P38" s="31">
        <f>'Eurostat data'!O708</f>
        <v>40</v>
      </c>
      <c r="Q38" s="31">
        <f>'Eurostat data'!P708</f>
        <v>62</v>
      </c>
      <c r="R38" s="31">
        <f>'Eurostat data'!Q708</f>
        <v>125</v>
      </c>
      <c r="S38" s="31">
        <f>'Eurostat data'!R708</f>
        <v>214</v>
      </c>
      <c r="T38" s="31">
        <f>'Eurostat data'!S708</f>
        <v>324</v>
      </c>
      <c r="U38" s="31">
        <f>'Eurostat data'!T708</f>
        <v>639</v>
      </c>
      <c r="V38" s="31">
        <f>'Eurostat data'!U708</f>
        <v>1205</v>
      </c>
      <c r="W38" s="31">
        <f>'Eurostat data'!V708</f>
        <v>1923</v>
      </c>
      <c r="Y38" s="31">
        <f t="shared" ref="Y38:Y45" si="1">W38-C38</f>
        <v>1922</v>
      </c>
      <c r="Z38" s="26">
        <f t="shared" si="0"/>
        <v>1.895089725892329E-2</v>
      </c>
      <c r="AA38" s="163"/>
    </row>
    <row r="39" spans="1:27" x14ac:dyDescent="0.2">
      <c r="A39" s="29" t="s">
        <v>48</v>
      </c>
      <c r="C39" s="31">
        <f>'Figure 1  RE in primary consump'!B32</f>
        <v>67</v>
      </c>
      <c r="D39" s="31">
        <f>'Figure 1  RE in primary consump'!C32</f>
        <v>94</v>
      </c>
      <c r="E39" s="31">
        <f>'Figure 1  RE in primary consump'!D32</f>
        <v>134</v>
      </c>
      <c r="F39" s="31">
        <f>'Figure 1  RE in primary consump'!E32</f>
        <v>202</v>
      </c>
      <c r="G39" s="31">
        <f>'Figure 1  RE in primary consump'!F32</f>
        <v>300</v>
      </c>
      <c r="H39" s="31">
        <f>'Figure 1  RE in primary consump'!G32</f>
        <v>350</v>
      </c>
      <c r="I39" s="31">
        <f>'Figure 1  RE in primary consump'!H32</f>
        <v>419</v>
      </c>
      <c r="J39" s="31">
        <f>'Figure 1  RE in primary consump'!I32</f>
        <v>633</v>
      </c>
      <c r="K39" s="31">
        <f>'Figure 1  RE in primary consump'!J32</f>
        <v>969</v>
      </c>
      <c r="L39" s="31">
        <f>'Figure 1  RE in primary consump'!K32</f>
        <v>1221</v>
      </c>
      <c r="M39" s="31">
        <f>'Figure 1  RE in primary consump'!L32</f>
        <v>1913</v>
      </c>
      <c r="N39" s="31">
        <f>'Figure 1  RE in primary consump'!M32</f>
        <v>2296</v>
      </c>
      <c r="O39" s="31">
        <f>'Figure 1  RE in primary consump'!N32</f>
        <v>3123</v>
      </c>
      <c r="P39" s="31">
        <f>'Figure 1  RE in primary consump'!O32</f>
        <v>3814</v>
      </c>
      <c r="Q39" s="31">
        <f>'Figure 1  RE in primary consump'!P32</f>
        <v>5067</v>
      </c>
      <c r="R39" s="31">
        <f>'Figure 1  RE in primary consump'!Q32</f>
        <v>6057</v>
      </c>
      <c r="S39" s="31">
        <f>'Figure 1  RE in primary consump'!R32</f>
        <v>7077</v>
      </c>
      <c r="T39" s="31">
        <f>'Figure 1  RE in primary consump'!S32</f>
        <v>8972</v>
      </c>
      <c r="U39" s="31">
        <f>'Figure 1  RE in primary consump'!T32</f>
        <v>10273</v>
      </c>
      <c r="V39" s="31">
        <f>'Figure 1  RE in primary consump'!U32</f>
        <v>11439</v>
      </c>
      <c r="W39" s="31">
        <f>'Figure 1  RE in primary consump'!V32</f>
        <v>12817</v>
      </c>
      <c r="Y39" s="31">
        <f t="shared" si="1"/>
        <v>12750</v>
      </c>
      <c r="Z39" s="26">
        <f t="shared" si="0"/>
        <v>0.12571484914218103</v>
      </c>
      <c r="AA39" s="164"/>
    </row>
    <row r="40" spans="1:27" x14ac:dyDescent="0.2">
      <c r="A40" s="29" t="s">
        <v>49</v>
      </c>
      <c r="C40" s="31">
        <f>'Figure 1  RE in primary consump'!B33</f>
        <v>3193</v>
      </c>
      <c r="D40" s="31">
        <f>'Figure 1  RE in primary consump'!C33</f>
        <v>3160</v>
      </c>
      <c r="E40" s="31">
        <f>'Figure 1  RE in primary consump'!D33</f>
        <v>3430</v>
      </c>
      <c r="F40" s="31">
        <f>'Figure 1  RE in primary consump'!E33</f>
        <v>3603</v>
      </c>
      <c r="G40" s="31">
        <f>'Figure 1  RE in primary consump'!F33</f>
        <v>3419</v>
      </c>
      <c r="H40" s="31">
        <f>'Figure 1  RE in primary consump'!G33</f>
        <v>3563</v>
      </c>
      <c r="I40" s="31">
        <f>'Figure 1  RE in primary consump'!H33</f>
        <v>3843</v>
      </c>
      <c r="J40" s="31">
        <f>'Figure 1  RE in primary consump'!I33</f>
        <v>3962</v>
      </c>
      <c r="K40" s="31">
        <f>'Figure 1  RE in primary consump'!J33</f>
        <v>4239</v>
      </c>
      <c r="L40" s="31">
        <f>'Figure 1  RE in primary consump'!K33</f>
        <v>4449</v>
      </c>
      <c r="M40" s="31">
        <f>'Figure 1  RE in primary consump'!L33</f>
        <v>4712</v>
      </c>
      <c r="N40" s="31">
        <f>'Figure 1  RE in primary consump'!M33</f>
        <v>4583</v>
      </c>
      <c r="O40" s="31">
        <f>'Figure 1  RE in primary consump'!N33</f>
        <v>4737</v>
      </c>
      <c r="P40" s="31">
        <f>'Figure 1  RE in primary consump'!O33</f>
        <v>5324</v>
      </c>
      <c r="Q40" s="31">
        <f>'Figure 1  RE in primary consump'!P33</f>
        <v>5408</v>
      </c>
      <c r="R40" s="31">
        <f>'Figure 1  RE in primary consump'!Q33</f>
        <v>5354</v>
      </c>
      <c r="S40" s="31">
        <f>'Figure 1  RE in primary consump'!R33</f>
        <v>5582</v>
      </c>
      <c r="T40" s="31">
        <f>'Figure 1  RE in primary consump'!S33</f>
        <v>5723</v>
      </c>
      <c r="U40" s="31">
        <f>'Figure 1  RE in primary consump'!T33</f>
        <v>5733</v>
      </c>
      <c r="V40" s="31">
        <f>'Figure 1  RE in primary consump'!U33</f>
        <v>5814</v>
      </c>
      <c r="W40" s="31">
        <f>'Figure 1  RE in primary consump'!V33</f>
        <v>5881</v>
      </c>
      <c r="Y40" s="31">
        <f t="shared" si="1"/>
        <v>2688</v>
      </c>
      <c r="Z40" s="26">
        <f t="shared" si="0"/>
        <v>2.6503648195622165E-2</v>
      </c>
      <c r="AA40" s="164"/>
    </row>
    <row r="41" spans="1:27" x14ac:dyDescent="0.2">
      <c r="A41" s="29" t="s">
        <v>50</v>
      </c>
      <c r="C41" s="31">
        <f>'Figure 1  RE in primary consump'!B34</f>
        <v>24609</v>
      </c>
      <c r="D41" s="31">
        <f>'Figure 1  RE in primary consump'!C34</f>
        <v>25470</v>
      </c>
      <c r="E41" s="31">
        <f>'Figure 1  RE in primary consump'!D34</f>
        <v>26693</v>
      </c>
      <c r="F41" s="31">
        <f>'Figure 1  RE in primary consump'!E34</f>
        <v>27279</v>
      </c>
      <c r="G41" s="31">
        <f>'Figure 1  RE in primary consump'!F34</f>
        <v>28151</v>
      </c>
      <c r="H41" s="31">
        <f>'Figure 1  RE in primary consump'!G34</f>
        <v>28045</v>
      </c>
      <c r="I41" s="31">
        <f>'Figure 1  RE in primary consump'!H34</f>
        <v>27876</v>
      </c>
      <c r="J41" s="31">
        <f>'Figure 1  RE in primary consump'!I34</f>
        <v>28531</v>
      </c>
      <c r="K41" s="31">
        <f>'Figure 1  RE in primary consump'!J34</f>
        <v>29529</v>
      </c>
      <c r="L41" s="31">
        <f>'Figure 1  RE in primary consump'!K34</f>
        <v>29292</v>
      </c>
      <c r="M41" s="31">
        <f>'Figure 1  RE in primary consump'!L34</f>
        <v>30312</v>
      </c>
      <c r="N41" s="31">
        <f>'Figure 1  RE in primary consump'!M34</f>
        <v>32031</v>
      </c>
      <c r="O41" s="31">
        <f>'Figure 1  RE in primary consump'!N34</f>
        <v>27088</v>
      </c>
      <c r="P41" s="31">
        <f>'Figure 1  RE in primary consump'!O34</f>
        <v>26292</v>
      </c>
      <c r="Q41" s="31">
        <f>'Figure 1  RE in primary consump'!P34</f>
        <v>27791</v>
      </c>
      <c r="R41" s="31">
        <f>'Figure 1  RE in primary consump'!Q34</f>
        <v>26273</v>
      </c>
      <c r="S41" s="31">
        <f>'Figure 1  RE in primary consump'!R34</f>
        <v>26594</v>
      </c>
      <c r="T41" s="31">
        <f>'Figure 1  RE in primary consump'!S34</f>
        <v>26652</v>
      </c>
      <c r="U41" s="31">
        <f>'Figure 1  RE in primary consump'!T34</f>
        <v>28145</v>
      </c>
      <c r="V41" s="31">
        <f>'Figure 1  RE in primary consump'!U34</f>
        <v>28218</v>
      </c>
      <c r="W41" s="31">
        <f>'Figure 1  RE in primary consump'!V34</f>
        <v>31492</v>
      </c>
      <c r="Y41" s="31">
        <f t="shared" si="1"/>
        <v>6883</v>
      </c>
      <c r="Z41" s="26">
        <f t="shared" si="0"/>
        <v>6.7866298560441726E-2</v>
      </c>
      <c r="AA41" s="164"/>
    </row>
    <row r="42" spans="1:27" x14ac:dyDescent="0.2">
      <c r="A42" s="29" t="s">
        <v>51</v>
      </c>
      <c r="C42" s="31">
        <f>'Figure 1  RE in primary consump'!B35</f>
        <v>42669</v>
      </c>
      <c r="D42" s="31">
        <f>'Figure 1  RE in primary consump'!C35</f>
        <v>44215</v>
      </c>
      <c r="E42" s="31">
        <f>'Figure 1  RE in primary consump'!D35</f>
        <v>44796</v>
      </c>
      <c r="F42" s="31">
        <f>'Figure 1  RE in primary consump'!E35</f>
        <v>48457</v>
      </c>
      <c r="G42" s="31">
        <f>'Figure 1  RE in primary consump'!F35</f>
        <v>48648</v>
      </c>
      <c r="H42" s="31">
        <f>'Figure 1  RE in primary consump'!G35</f>
        <v>50631</v>
      </c>
      <c r="I42" s="31">
        <f>'Figure 1  RE in primary consump'!H35</f>
        <v>53920</v>
      </c>
      <c r="J42" s="31">
        <f>'Figure 1  RE in primary consump'!I35</f>
        <v>56447</v>
      </c>
      <c r="K42" s="31">
        <f>'Figure 1  RE in primary consump'!J35</f>
        <v>57359</v>
      </c>
      <c r="L42" s="31">
        <f>'Figure 1  RE in primary consump'!K35</f>
        <v>57362</v>
      </c>
      <c r="M42" s="31">
        <f>'Figure 1  RE in primary consump'!L35</f>
        <v>59562</v>
      </c>
      <c r="N42" s="31">
        <f>'Figure 1  RE in primary consump'!M35</f>
        <v>60546</v>
      </c>
      <c r="O42" s="31">
        <f>'Figure 1  RE in primary consump'!N35</f>
        <v>62247</v>
      </c>
      <c r="P42" s="31">
        <f>'Figure 1  RE in primary consump'!O35</f>
        <v>67880</v>
      </c>
      <c r="Q42" s="31">
        <f>'Figure 1  RE in primary consump'!P35</f>
        <v>72616</v>
      </c>
      <c r="R42" s="31">
        <f>'Figure 1  RE in primary consump'!Q35</f>
        <v>77502</v>
      </c>
      <c r="S42" s="31">
        <f>'Figure 1  RE in primary consump'!R35</f>
        <v>83131</v>
      </c>
      <c r="T42" s="31">
        <f>'Figure 1  RE in primary consump'!S35</f>
        <v>91461</v>
      </c>
      <c r="U42" s="31">
        <f>'Figure 1  RE in primary consump'!T35</f>
        <v>97848</v>
      </c>
      <c r="V42" s="31">
        <f>'Figure 1  RE in primary consump'!U35</f>
        <v>104717</v>
      </c>
      <c r="W42" s="31">
        <f>'Figure 1  RE in primary consump'!V35</f>
        <v>118220</v>
      </c>
      <c r="Y42" s="31">
        <f t="shared" si="1"/>
        <v>75551</v>
      </c>
      <c r="Z42" s="26">
        <f t="shared" si="0"/>
        <v>0.7449319660816407</v>
      </c>
      <c r="AA42" s="164"/>
    </row>
    <row r="43" spans="1:27" x14ac:dyDescent="0.2">
      <c r="A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Y43" s="31"/>
    </row>
    <row r="44" spans="1:27" x14ac:dyDescent="0.2">
      <c r="A44" s="29" t="s">
        <v>52</v>
      </c>
      <c r="C44" s="31">
        <f>'Figure 1  RE in primary consump'!B37</f>
        <v>70676</v>
      </c>
      <c r="D44" s="31">
        <f>'Figure 1  RE in primary consump'!C37</f>
        <v>73095</v>
      </c>
      <c r="E44" s="31">
        <f>'Figure 1  RE in primary consump'!D37</f>
        <v>75227</v>
      </c>
      <c r="F44" s="31">
        <f>'Figure 1  RE in primary consump'!E37</f>
        <v>79730</v>
      </c>
      <c r="G44" s="31">
        <f>'Figure 1  RE in primary consump'!F37</f>
        <v>80749</v>
      </c>
      <c r="H44" s="31">
        <f>'Figure 1  RE in primary consump'!G37</f>
        <v>82871</v>
      </c>
      <c r="I44" s="31">
        <f>'Figure 1  RE in primary consump'!H37</f>
        <v>86363</v>
      </c>
      <c r="J44" s="31">
        <f>'Figure 1  RE in primary consump'!I37</f>
        <v>89902</v>
      </c>
      <c r="K44" s="31">
        <f>'Figure 1  RE in primary consump'!J37</f>
        <v>92458</v>
      </c>
      <c r="L44" s="31">
        <f>'Figure 1  RE in primary consump'!K37</f>
        <v>92715</v>
      </c>
      <c r="M44" s="31">
        <f>'Figure 1  RE in primary consump'!L37</f>
        <v>96929</v>
      </c>
      <c r="N44" s="31">
        <f>'Figure 1  RE in primary consump'!M37</f>
        <v>99938</v>
      </c>
      <c r="O44" s="31">
        <f>'Figure 1  RE in primary consump'!N37</f>
        <v>97728</v>
      </c>
      <c r="P44" s="31">
        <f>'Figure 1  RE in primary consump'!O37</f>
        <v>103904</v>
      </c>
      <c r="Q44" s="31">
        <f>'Figure 1  RE in primary consump'!P37</f>
        <v>111565</v>
      </c>
      <c r="R44" s="31">
        <f>'Figure 1  RE in primary consump'!Q37</f>
        <v>115992</v>
      </c>
      <c r="S44" s="31">
        <f>'Figure 1  RE in primary consump'!R37</f>
        <v>123372</v>
      </c>
      <c r="T44" s="31">
        <f>'Figure 1  RE in primary consump'!S37</f>
        <v>134072</v>
      </c>
      <c r="U44" s="31">
        <f>'Figure 1  RE in primary consump'!T37</f>
        <v>143729</v>
      </c>
      <c r="V44" s="31">
        <f>'Figure 1  RE in primary consump'!U37</f>
        <v>152686</v>
      </c>
      <c r="W44" s="31">
        <f>'Figure 1  RE in primary consump'!V37</f>
        <v>172096</v>
      </c>
      <c r="Y44" s="31">
        <f t="shared" si="1"/>
        <v>101420</v>
      </c>
      <c r="Z44" s="27">
        <f>SUM(Z37:Z42)</f>
        <v>1</v>
      </c>
    </row>
    <row r="45" spans="1:27" x14ac:dyDescent="0.2">
      <c r="A45" s="29" t="s">
        <v>53</v>
      </c>
      <c r="C45" s="31">
        <f>'Figure 1  RE in primary consump'!B38</f>
        <v>1665287</v>
      </c>
      <c r="D45" s="31">
        <f>'Figure 1  RE in primary consump'!C38</f>
        <v>1667420</v>
      </c>
      <c r="E45" s="31">
        <f>'Figure 1  RE in primary consump'!D38</f>
        <v>1631947</v>
      </c>
      <c r="F45" s="31">
        <f>'Figure 1  RE in primary consump'!E38</f>
        <v>1631199</v>
      </c>
      <c r="G45" s="31">
        <f>'Figure 1  RE in primary consump'!F38</f>
        <v>1626566</v>
      </c>
      <c r="H45" s="31">
        <f>'Figure 1  RE in primary consump'!G38</f>
        <v>1668106</v>
      </c>
      <c r="I45" s="31">
        <f>'Figure 1  RE in primary consump'!H38</f>
        <v>1725275</v>
      </c>
      <c r="J45" s="31">
        <f>'Figure 1  RE in primary consump'!I38</f>
        <v>1709869</v>
      </c>
      <c r="K45" s="31">
        <f>'Figure 1  RE in primary consump'!J38</f>
        <v>1721983</v>
      </c>
      <c r="L45" s="31">
        <f>'Figure 1  RE in primary consump'!K38</f>
        <v>1710535</v>
      </c>
      <c r="M45" s="31">
        <f>'Figure 1  RE in primary consump'!L38</f>
        <v>1724906</v>
      </c>
      <c r="N45" s="31">
        <f>'Figure 1  RE in primary consump'!M38</f>
        <v>1763479</v>
      </c>
      <c r="O45" s="31">
        <f>'Figure 1  RE in primary consump'!N38</f>
        <v>1758250</v>
      </c>
      <c r="P45" s="31">
        <f>'Figure 1  RE in primary consump'!O38</f>
        <v>1799209</v>
      </c>
      <c r="Q45" s="31">
        <f>'Figure 1  RE in primary consump'!P38</f>
        <v>1820371</v>
      </c>
      <c r="R45" s="31">
        <f>'Figure 1  RE in primary consump'!Q38</f>
        <v>1824343</v>
      </c>
      <c r="S45" s="31">
        <f>'Figure 1  RE in primary consump'!R38</f>
        <v>1825703</v>
      </c>
      <c r="T45" s="31">
        <f>'Figure 1  RE in primary consump'!S38</f>
        <v>1808886</v>
      </c>
      <c r="U45" s="31">
        <f>'Figure 1  RE in primary consump'!T38</f>
        <v>1800315</v>
      </c>
      <c r="V45" s="31">
        <f>'Figure 1  RE in primary consump'!U38</f>
        <v>1703369</v>
      </c>
      <c r="W45" s="31">
        <f>'Figure 1  RE in primary consump'!V38</f>
        <v>1759015</v>
      </c>
      <c r="Y45" s="31">
        <f t="shared" si="1"/>
        <v>93728</v>
      </c>
    </row>
    <row r="46" spans="1:27" x14ac:dyDescent="0.2">
      <c r="A46" s="29" t="s">
        <v>54</v>
      </c>
      <c r="C46" s="26">
        <f>C44/C45</f>
        <v>4.2440732438312437E-2</v>
      </c>
      <c r="D46" s="26">
        <f t="shared" ref="D46:U46" si="2">D44/D45</f>
        <v>4.3837185592112367E-2</v>
      </c>
      <c r="E46" s="26">
        <f t="shared" si="2"/>
        <v>4.6096472495736687E-2</v>
      </c>
      <c r="F46" s="26">
        <f t="shared" si="2"/>
        <v>4.8878156497153318E-2</v>
      </c>
      <c r="G46" s="26">
        <f t="shared" si="2"/>
        <v>4.9643850910445687E-2</v>
      </c>
      <c r="H46" s="26">
        <f t="shared" si="2"/>
        <v>4.9679696614004148E-2</v>
      </c>
      <c r="I46" s="26">
        <f t="shared" si="2"/>
        <v>5.0057527060903335E-2</v>
      </c>
      <c r="J46" s="26">
        <f t="shared" si="2"/>
        <v>5.2578296933858674E-2</v>
      </c>
      <c r="K46" s="26">
        <f t="shared" si="2"/>
        <v>5.3692748418538397E-2</v>
      </c>
      <c r="L46" s="26">
        <f t="shared" si="2"/>
        <v>5.4202340203503584E-2</v>
      </c>
      <c r="M46" s="26">
        <f t="shared" si="2"/>
        <v>5.6193786791859962E-2</v>
      </c>
      <c r="N46" s="26">
        <f t="shared" si="2"/>
        <v>5.6670932854885142E-2</v>
      </c>
      <c r="O46" s="26">
        <f t="shared" si="2"/>
        <v>5.5582539456846297E-2</v>
      </c>
      <c r="P46" s="26">
        <f t="shared" si="2"/>
        <v>5.7749822283014368E-2</v>
      </c>
      <c r="Q46" s="26">
        <f t="shared" si="2"/>
        <v>6.1286957438895701E-2</v>
      </c>
      <c r="R46" s="26">
        <f t="shared" si="2"/>
        <v>6.3580149127658567E-2</v>
      </c>
      <c r="S46" s="26">
        <f t="shared" si="2"/>
        <v>6.7575065604865633E-2</v>
      </c>
      <c r="T46" s="26">
        <f t="shared" si="2"/>
        <v>7.4118545889569606E-2</v>
      </c>
      <c r="U46" s="26">
        <f t="shared" si="2"/>
        <v>7.9835473236628041E-2</v>
      </c>
      <c r="V46" s="26">
        <f>V44/V45</f>
        <v>8.9637653379860738E-2</v>
      </c>
      <c r="W46" s="26">
        <f>W44/W45</f>
        <v>9.7836573309494232E-2</v>
      </c>
    </row>
    <row r="47" spans="1:27" x14ac:dyDescent="0.2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W47" s="26"/>
    </row>
    <row r="48" spans="1:27" s="32" customFormat="1" x14ac:dyDescent="0.2">
      <c r="A48" s="33" t="s">
        <v>80</v>
      </c>
    </row>
    <row r="49" spans="1:24" x14ac:dyDescent="0.2">
      <c r="C49" s="28" t="s">
        <v>56</v>
      </c>
      <c r="D49" s="28" t="s">
        <v>57</v>
      </c>
      <c r="E49" s="28" t="s">
        <v>58</v>
      </c>
      <c r="F49" s="28" t="s">
        <v>59</v>
      </c>
      <c r="G49" s="28" t="s">
        <v>60</v>
      </c>
      <c r="H49" s="28" t="s">
        <v>61</v>
      </c>
      <c r="I49" s="28" t="s">
        <v>62</v>
      </c>
      <c r="J49" s="28" t="s">
        <v>63</v>
      </c>
      <c r="K49" s="28" t="s">
        <v>64</v>
      </c>
      <c r="L49" s="28" t="s">
        <v>65</v>
      </c>
      <c r="M49" s="28" t="s">
        <v>66</v>
      </c>
      <c r="N49" s="28" t="s">
        <v>67</v>
      </c>
      <c r="O49" s="28" t="s">
        <v>68</v>
      </c>
      <c r="P49" s="28" t="s">
        <v>69</v>
      </c>
      <c r="Q49" s="28" t="s">
        <v>70</v>
      </c>
      <c r="R49" s="51">
        <v>2005</v>
      </c>
      <c r="S49" s="51">
        <v>2006</v>
      </c>
      <c r="T49" s="51">
        <v>2007</v>
      </c>
      <c r="U49" s="51">
        <v>2008</v>
      </c>
      <c r="V49" s="51">
        <v>2009</v>
      </c>
      <c r="W49" s="51">
        <v>2010</v>
      </c>
    </row>
    <row r="50" spans="1:24" x14ac:dyDescent="0.2">
      <c r="A50" s="29" t="s">
        <v>75</v>
      </c>
      <c r="D50" s="26">
        <f>D37/C37-1</f>
        <v>0.13138686131386867</v>
      </c>
      <c r="E50" s="26">
        <f t="shared" ref="E50:W55" si="3">E37/D37-1</f>
        <v>0.10967741935483866</v>
      </c>
      <c r="F50" s="26">
        <f t="shared" si="3"/>
        <v>8.7209302325581328E-2</v>
      </c>
      <c r="G50" s="26">
        <f t="shared" si="3"/>
        <v>0.21925133689839571</v>
      </c>
      <c r="H50" s="26">
        <f t="shared" si="3"/>
        <v>0.22368421052631571</v>
      </c>
      <c r="I50" s="26">
        <f t="shared" si="3"/>
        <v>7.8853046594982157E-2</v>
      </c>
      <c r="J50" s="26">
        <f t="shared" si="3"/>
        <v>7.6411960132890311E-2</v>
      </c>
      <c r="K50" s="26">
        <f t="shared" si="3"/>
        <v>9.5679012345678993E-2</v>
      </c>
      <c r="L50" s="26">
        <f t="shared" si="3"/>
        <v>8.1690140845070314E-2</v>
      </c>
      <c r="M50" s="26">
        <f t="shared" si="3"/>
        <v>9.375E-2</v>
      </c>
      <c r="N50" s="26">
        <f t="shared" si="3"/>
        <v>0.10952380952380958</v>
      </c>
      <c r="O50" s="26">
        <f t="shared" si="3"/>
        <v>9.227467811158796E-2</v>
      </c>
      <c r="P50" s="26">
        <f t="shared" si="3"/>
        <v>8.8408644400785885E-2</v>
      </c>
      <c r="Q50" s="26">
        <f t="shared" si="3"/>
        <v>0.12093862815884471</v>
      </c>
      <c r="R50" s="26">
        <f t="shared" si="3"/>
        <v>9.661835748792269E-2</v>
      </c>
      <c r="S50" s="52">
        <f t="shared" si="3"/>
        <v>0.13656387665198233</v>
      </c>
      <c r="T50" s="52">
        <f t="shared" si="3"/>
        <v>0.21447028423772618</v>
      </c>
      <c r="U50" s="52">
        <f t="shared" si="3"/>
        <v>0.16063829787234041</v>
      </c>
      <c r="V50" s="52">
        <f t="shared" si="3"/>
        <v>0.18515123739688355</v>
      </c>
      <c r="W50" s="52">
        <f>W37/V37-1</f>
        <v>0.36349574632637283</v>
      </c>
    </row>
    <row r="51" spans="1:24" x14ac:dyDescent="0.2">
      <c r="A51" s="29" t="s">
        <v>74</v>
      </c>
      <c r="D51" s="26"/>
      <c r="E51" s="26">
        <f>E38/D38-1</f>
        <v>1</v>
      </c>
      <c r="F51" s="26">
        <f t="shared" si="3"/>
        <v>0</v>
      </c>
      <c r="G51" s="26">
        <f t="shared" si="3"/>
        <v>0.5</v>
      </c>
      <c r="H51" s="26">
        <f t="shared" si="3"/>
        <v>0</v>
      </c>
      <c r="I51" s="26">
        <f t="shared" si="3"/>
        <v>0.33333333333333326</v>
      </c>
      <c r="J51" s="26">
        <f t="shared" si="3"/>
        <v>0.25</v>
      </c>
      <c r="K51" s="26">
        <f t="shared" si="3"/>
        <v>0.39999999999999991</v>
      </c>
      <c r="L51" s="26">
        <f t="shared" si="3"/>
        <v>0</v>
      </c>
      <c r="M51" s="26">
        <f t="shared" si="3"/>
        <v>0.4285714285714286</v>
      </c>
      <c r="N51" s="26">
        <f t="shared" si="3"/>
        <v>0.60000000000000009</v>
      </c>
      <c r="O51" s="26">
        <f t="shared" si="3"/>
        <v>0.5</v>
      </c>
      <c r="P51" s="26">
        <f t="shared" si="3"/>
        <v>0.66666666666666674</v>
      </c>
      <c r="Q51" s="26">
        <f t="shared" si="3"/>
        <v>0.55000000000000004</v>
      </c>
      <c r="R51" s="26">
        <f t="shared" si="3"/>
        <v>1.0161290322580645</v>
      </c>
      <c r="S51" s="52">
        <f t="shared" si="3"/>
        <v>0.71199999999999997</v>
      </c>
      <c r="T51" s="52">
        <f t="shared" si="3"/>
        <v>0.51401869158878499</v>
      </c>
      <c r="U51" s="52">
        <f t="shared" si="3"/>
        <v>0.97222222222222232</v>
      </c>
      <c r="V51" s="52">
        <f t="shared" si="3"/>
        <v>0.88575899843505468</v>
      </c>
      <c r="W51" s="52">
        <f t="shared" si="3"/>
        <v>0.59585062240663911</v>
      </c>
      <c r="X51" s="26"/>
    </row>
    <row r="52" spans="1:24" x14ac:dyDescent="0.2">
      <c r="A52" s="29" t="s">
        <v>48</v>
      </c>
      <c r="D52" s="26">
        <f>D39/C39-1</f>
        <v>0.40298507462686572</v>
      </c>
      <c r="E52" s="26">
        <f>E39/D39-1</f>
        <v>0.42553191489361697</v>
      </c>
      <c r="F52" s="26">
        <f t="shared" si="3"/>
        <v>0.50746268656716409</v>
      </c>
      <c r="G52" s="26">
        <f t="shared" si="3"/>
        <v>0.48514851485148514</v>
      </c>
      <c r="H52" s="26">
        <f t="shared" si="3"/>
        <v>0.16666666666666674</v>
      </c>
      <c r="I52" s="26">
        <f t="shared" si="3"/>
        <v>0.19714285714285706</v>
      </c>
      <c r="J52" s="26">
        <f t="shared" si="3"/>
        <v>0.51073985680190925</v>
      </c>
      <c r="K52" s="26">
        <f t="shared" si="3"/>
        <v>0.5308056872037914</v>
      </c>
      <c r="L52" s="26">
        <f t="shared" si="3"/>
        <v>0.26006191950464386</v>
      </c>
      <c r="M52" s="26">
        <f t="shared" si="3"/>
        <v>0.56674856674856677</v>
      </c>
      <c r="N52" s="26">
        <f t="shared" si="3"/>
        <v>0.20020909566126499</v>
      </c>
      <c r="O52" s="26">
        <f t="shared" si="3"/>
        <v>0.36019163763066198</v>
      </c>
      <c r="P52" s="26">
        <f t="shared" si="3"/>
        <v>0.22126160742875434</v>
      </c>
      <c r="Q52" s="26">
        <f t="shared" si="3"/>
        <v>0.32852648138437335</v>
      </c>
      <c r="R52" s="26">
        <f t="shared" si="3"/>
        <v>0.19538188277087043</v>
      </c>
      <c r="S52" s="52">
        <f t="shared" si="3"/>
        <v>0.16840019811788021</v>
      </c>
      <c r="T52" s="52">
        <f t="shared" si="3"/>
        <v>0.26776882859968909</v>
      </c>
      <c r="U52" s="52">
        <f t="shared" si="3"/>
        <v>0.14500668747213563</v>
      </c>
      <c r="V52" s="52">
        <f t="shared" si="3"/>
        <v>0.11350141146695214</v>
      </c>
      <c r="W52" s="52">
        <f t="shared" si="3"/>
        <v>0.12046507561849817</v>
      </c>
    </row>
    <row r="53" spans="1:24" x14ac:dyDescent="0.2">
      <c r="A53" s="29" t="s">
        <v>49</v>
      </c>
      <c r="D53" s="26">
        <f>D40/C40-1</f>
        <v>-1.0335108048856845E-2</v>
      </c>
      <c r="E53" s="26">
        <f>E40/D40-1</f>
        <v>8.5443037974683556E-2</v>
      </c>
      <c r="F53" s="26">
        <f t="shared" si="3"/>
        <v>5.043731778425653E-2</v>
      </c>
      <c r="G53" s="26">
        <f t="shared" si="3"/>
        <v>-5.1068553982792086E-2</v>
      </c>
      <c r="H53" s="26">
        <f t="shared" si="3"/>
        <v>4.211757823925133E-2</v>
      </c>
      <c r="I53" s="26">
        <f t="shared" si="3"/>
        <v>7.8585461689587355E-2</v>
      </c>
      <c r="J53" s="26">
        <f t="shared" si="3"/>
        <v>3.0965391621129434E-2</v>
      </c>
      <c r="K53" s="26">
        <f t="shared" si="3"/>
        <v>6.991418475517408E-2</v>
      </c>
      <c r="L53" s="26">
        <f t="shared" si="3"/>
        <v>4.9539985845718393E-2</v>
      </c>
      <c r="M53" s="26">
        <f t="shared" si="3"/>
        <v>5.9114407732074659E-2</v>
      </c>
      <c r="N53" s="26">
        <f t="shared" si="3"/>
        <v>-2.7376910016977951E-2</v>
      </c>
      <c r="O53" s="26">
        <f t="shared" si="3"/>
        <v>3.3602443814095606E-2</v>
      </c>
      <c r="P53" s="26">
        <f t="shared" si="3"/>
        <v>0.12391809161916822</v>
      </c>
      <c r="Q53" s="26">
        <f t="shared" si="3"/>
        <v>1.5777610818933141E-2</v>
      </c>
      <c r="R53" s="26">
        <f t="shared" si="3"/>
        <v>-9.9852071005916976E-3</v>
      </c>
      <c r="S53" s="52">
        <f t="shared" si="3"/>
        <v>4.2584983190138148E-2</v>
      </c>
      <c r="T53" s="52">
        <f t="shared" si="3"/>
        <v>2.5259763525617984E-2</v>
      </c>
      <c r="U53" s="52">
        <f t="shared" si="3"/>
        <v>1.7473353136467917E-3</v>
      </c>
      <c r="V53" s="52">
        <f t="shared" si="3"/>
        <v>1.4128728414442682E-2</v>
      </c>
      <c r="W53" s="52">
        <f t="shared" si="3"/>
        <v>1.1523907808737466E-2</v>
      </c>
    </row>
    <row r="54" spans="1:24" x14ac:dyDescent="0.2">
      <c r="A54" s="29" t="s">
        <v>50</v>
      </c>
      <c r="D54" s="26">
        <f>D41/C41-1</f>
        <v>3.4987199804949354E-2</v>
      </c>
      <c r="E54" s="26">
        <f>E41/D41-1</f>
        <v>4.8017275225755718E-2</v>
      </c>
      <c r="F54" s="26">
        <f t="shared" si="3"/>
        <v>2.1953321095418366E-2</v>
      </c>
      <c r="G54" s="26">
        <f t="shared" si="3"/>
        <v>3.1965981157667134E-2</v>
      </c>
      <c r="H54" s="26">
        <f t="shared" si="3"/>
        <v>-3.765407978402191E-3</v>
      </c>
      <c r="I54" s="26">
        <f t="shared" si="3"/>
        <v>-6.026029595293303E-3</v>
      </c>
      <c r="J54" s="26">
        <f t="shared" si="3"/>
        <v>2.3496914908882172E-2</v>
      </c>
      <c r="K54" s="26">
        <f t="shared" si="3"/>
        <v>3.4979495986821263E-2</v>
      </c>
      <c r="L54" s="26">
        <f t="shared" si="3"/>
        <v>-8.0260083307934771E-3</v>
      </c>
      <c r="M54" s="26">
        <f t="shared" si="3"/>
        <v>3.4821794346579171E-2</v>
      </c>
      <c r="N54" s="26">
        <f t="shared" si="3"/>
        <v>5.671021377672214E-2</v>
      </c>
      <c r="O54" s="26">
        <f t="shared" si="3"/>
        <v>-0.15431925322343976</v>
      </c>
      <c r="P54" s="26">
        <f t="shared" si="3"/>
        <v>-2.9385705847607801E-2</v>
      </c>
      <c r="Q54" s="26">
        <f t="shared" si="3"/>
        <v>5.7013540240377303E-2</v>
      </c>
      <c r="R54" s="26">
        <f t="shared" si="3"/>
        <v>-5.4621999928034293E-2</v>
      </c>
      <c r="S54" s="52">
        <f t="shared" si="3"/>
        <v>1.2217866250523457E-2</v>
      </c>
      <c r="T54" s="52">
        <f t="shared" si="3"/>
        <v>2.180943069865382E-3</v>
      </c>
      <c r="U54" s="52">
        <f t="shared" si="3"/>
        <v>5.6018310070538702E-2</v>
      </c>
      <c r="V54" s="52">
        <f t="shared" si="3"/>
        <v>2.5937111387457357E-3</v>
      </c>
      <c r="W54" s="52">
        <f t="shared" si="3"/>
        <v>0.11602523212134108</v>
      </c>
    </row>
    <row r="55" spans="1:24" x14ac:dyDescent="0.2">
      <c r="A55" s="29" t="s">
        <v>51</v>
      </c>
      <c r="D55" s="26">
        <f>D42/C42-1</f>
        <v>3.6232393540978292E-2</v>
      </c>
      <c r="E55" s="26">
        <f>E42/D42-1</f>
        <v>1.31403369897094E-2</v>
      </c>
      <c r="F55" s="26">
        <f t="shared" si="3"/>
        <v>8.1726046968479293E-2</v>
      </c>
      <c r="G55" s="26">
        <f t="shared" si="3"/>
        <v>3.9416389788884398E-3</v>
      </c>
      <c r="H55" s="26">
        <f t="shared" si="3"/>
        <v>4.0762210162802237E-2</v>
      </c>
      <c r="I55" s="26">
        <f t="shared" si="3"/>
        <v>6.4960202247634768E-2</v>
      </c>
      <c r="J55" s="26">
        <f t="shared" si="3"/>
        <v>4.6865727002967317E-2</v>
      </c>
      <c r="K55" s="26">
        <f t="shared" si="3"/>
        <v>1.615674880861695E-2</v>
      </c>
      <c r="L55" s="26">
        <f t="shared" si="3"/>
        <v>5.2302167053097648E-5</v>
      </c>
      <c r="M55" s="26">
        <f t="shared" si="3"/>
        <v>3.8352916564973416E-2</v>
      </c>
      <c r="N55" s="26">
        <f t="shared" si="3"/>
        <v>1.6520600382794459E-2</v>
      </c>
      <c r="O55" s="26">
        <f t="shared" si="3"/>
        <v>2.8094341492419073E-2</v>
      </c>
      <c r="P55" s="26">
        <f t="shared" si="3"/>
        <v>9.0494321011454382E-2</v>
      </c>
      <c r="Q55" s="26">
        <f t="shared" si="3"/>
        <v>6.9770182675309433E-2</v>
      </c>
      <c r="R55" s="26">
        <f t="shared" si="3"/>
        <v>6.728544673350223E-2</v>
      </c>
      <c r="S55" s="52">
        <f t="shared" si="3"/>
        <v>7.2630383732032788E-2</v>
      </c>
      <c r="T55" s="52">
        <f t="shared" si="3"/>
        <v>0.10020329359685309</v>
      </c>
      <c r="U55" s="52">
        <f t="shared" si="3"/>
        <v>6.9833043592350874E-2</v>
      </c>
      <c r="V55" s="52">
        <f t="shared" si="3"/>
        <v>7.0200719483280105E-2</v>
      </c>
      <c r="W55" s="52">
        <f t="shared" si="3"/>
        <v>0.12894754433377575</v>
      </c>
    </row>
    <row r="56" spans="1:24" x14ac:dyDescent="0.2">
      <c r="A56" s="30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52"/>
      <c r="T56" s="52"/>
      <c r="U56" s="52"/>
      <c r="V56" s="52"/>
      <c r="W56" s="31"/>
    </row>
    <row r="57" spans="1:24" x14ac:dyDescent="0.2">
      <c r="A57" s="29" t="s">
        <v>52</v>
      </c>
      <c r="D57" s="26">
        <f t="shared" ref="D57:V57" si="4">D44/C44-1</f>
        <v>3.4226611579602606E-2</v>
      </c>
      <c r="E57" s="26">
        <f t="shared" si="4"/>
        <v>2.9167521718311828E-2</v>
      </c>
      <c r="F57" s="26">
        <f t="shared" si="4"/>
        <v>5.9858827282757598E-2</v>
      </c>
      <c r="G57" s="26">
        <f t="shared" si="4"/>
        <v>1.2780634641916366E-2</v>
      </c>
      <c r="H57" s="26">
        <f t="shared" si="4"/>
        <v>2.6278963206974648E-2</v>
      </c>
      <c r="I57" s="26">
        <f t="shared" si="4"/>
        <v>4.2137780405690828E-2</v>
      </c>
      <c r="J57" s="26">
        <f t="shared" si="4"/>
        <v>4.0978196681449308E-2</v>
      </c>
      <c r="K57" s="26">
        <f t="shared" si="4"/>
        <v>2.843095815443486E-2</v>
      </c>
      <c r="L57" s="26">
        <f t="shared" si="4"/>
        <v>2.7796404854096846E-3</v>
      </c>
      <c r="M57" s="26">
        <f t="shared" si="4"/>
        <v>4.5451113627783979E-2</v>
      </c>
      <c r="N57" s="26">
        <f t="shared" si="4"/>
        <v>3.1043341002176872E-2</v>
      </c>
      <c r="O57" s="26">
        <f t="shared" si="4"/>
        <v>-2.2113710500510364E-2</v>
      </c>
      <c r="P57" s="26">
        <f t="shared" si="4"/>
        <v>6.3195808775376561E-2</v>
      </c>
      <c r="Q57" s="26">
        <f t="shared" si="4"/>
        <v>7.3731521404373224E-2</v>
      </c>
      <c r="R57" s="26">
        <f t="shared" si="4"/>
        <v>3.9680903509164978E-2</v>
      </c>
      <c r="S57" s="52">
        <f t="shared" si="4"/>
        <v>6.362507759155811E-2</v>
      </c>
      <c r="T57" s="52">
        <f t="shared" si="4"/>
        <v>8.6729565865836689E-2</v>
      </c>
      <c r="U57" s="52">
        <f t="shared" si="4"/>
        <v>7.202846231875415E-2</v>
      </c>
      <c r="V57" s="52">
        <f t="shared" si="4"/>
        <v>6.2318669162103602E-2</v>
      </c>
      <c r="W57" s="52">
        <f>W44/V44-1</f>
        <v>0.12712363936444726</v>
      </c>
    </row>
    <row r="58" spans="1:24" x14ac:dyDescent="0.2">
      <c r="A58" s="29"/>
    </row>
    <row r="59" spans="1:24" s="32" customFormat="1" x14ac:dyDescent="0.2">
      <c r="A59" s="33" t="s">
        <v>280</v>
      </c>
    </row>
    <row r="60" spans="1:24" ht="13.5" thickBot="1" x14ac:dyDescent="0.25">
      <c r="C60" s="28" t="s">
        <v>56</v>
      </c>
      <c r="D60" s="28" t="s">
        <v>57</v>
      </c>
      <c r="E60" s="28" t="s">
        <v>58</v>
      </c>
      <c r="F60" s="28" t="s">
        <v>59</v>
      </c>
      <c r="G60" s="28" t="s">
        <v>60</v>
      </c>
      <c r="H60" s="28" t="s">
        <v>61</v>
      </c>
      <c r="I60" s="28" t="s">
        <v>62</v>
      </c>
      <c r="J60" s="28" t="s">
        <v>63</v>
      </c>
      <c r="K60" s="28" t="s">
        <v>64</v>
      </c>
      <c r="L60" s="28" t="s">
        <v>65</v>
      </c>
      <c r="M60" s="28" t="s">
        <v>66</v>
      </c>
      <c r="N60" s="28" t="s">
        <v>67</v>
      </c>
      <c r="O60" s="28" t="s">
        <v>68</v>
      </c>
      <c r="P60" s="28" t="s">
        <v>69</v>
      </c>
      <c r="Q60" s="28" t="s">
        <v>70</v>
      </c>
      <c r="R60" s="51">
        <v>2005</v>
      </c>
      <c r="S60" s="51">
        <v>2006</v>
      </c>
      <c r="T60" s="51">
        <v>2007</v>
      </c>
      <c r="U60" s="51">
        <v>2008</v>
      </c>
      <c r="V60" s="51">
        <v>2009</v>
      </c>
      <c r="W60" s="51">
        <v>2010</v>
      </c>
    </row>
    <row r="61" spans="1:24" x14ac:dyDescent="0.2">
      <c r="A61" s="29" t="s">
        <v>75</v>
      </c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8">
        <f t="shared" ref="V61:V66" si="5">(V37/$R37)^(1/4)-1</f>
        <v>0.17385067288177503</v>
      </c>
      <c r="W61" s="38">
        <f t="shared" ref="W61:W66" si="6">(W37/$R37)^(1/5)-1</f>
        <v>0.20954224153541956</v>
      </c>
    </row>
    <row r="62" spans="1:24" x14ac:dyDescent="0.2">
      <c r="A62" s="29" t="s">
        <v>74</v>
      </c>
      <c r="C62" s="39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40">
        <f t="shared" si="5"/>
        <v>0.76205418170157424</v>
      </c>
      <c r="W62" s="40">
        <f t="shared" si="6"/>
        <v>0.72748328651421934</v>
      </c>
    </row>
    <row r="63" spans="1:24" x14ac:dyDescent="0.2">
      <c r="A63" s="29" t="s">
        <v>48</v>
      </c>
      <c r="C63" s="39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40">
        <f t="shared" si="5"/>
        <v>0.17228341710208417</v>
      </c>
      <c r="W63" s="40">
        <f t="shared" si="6"/>
        <v>0.16173149157259381</v>
      </c>
    </row>
    <row r="64" spans="1:24" x14ac:dyDescent="0.2">
      <c r="A64" s="29" t="s">
        <v>49</v>
      </c>
      <c r="C64" s="39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40">
        <f t="shared" si="5"/>
        <v>2.0819988124477939E-2</v>
      </c>
      <c r="W64" s="40">
        <f t="shared" si="6"/>
        <v>1.8953962452215256E-2</v>
      </c>
    </row>
    <row r="65" spans="1:23" x14ac:dyDescent="0.2">
      <c r="A65" s="29" t="s">
        <v>50</v>
      </c>
      <c r="C65" s="39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40">
        <f t="shared" si="5"/>
        <v>1.8014914774988622E-2</v>
      </c>
      <c r="W65" s="40">
        <f t="shared" si="6"/>
        <v>3.6902962744559398E-2</v>
      </c>
    </row>
    <row r="66" spans="1:23" ht="13.5" thickBot="1" x14ac:dyDescent="0.25">
      <c r="A66" s="29" t="s">
        <v>51</v>
      </c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3">
        <f t="shared" si="5"/>
        <v>7.8142262520529027E-2</v>
      </c>
      <c r="W66" s="43">
        <f t="shared" si="6"/>
        <v>8.8117033913195808E-2</v>
      </c>
    </row>
    <row r="67" spans="1:23" ht="13.5" thickBot="1" x14ac:dyDescent="0.25">
      <c r="A67" s="30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</row>
    <row r="68" spans="1:23" ht="13.5" thickBot="1" x14ac:dyDescent="0.25">
      <c r="A68" s="29" t="s">
        <v>52</v>
      </c>
      <c r="C68" s="44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6">
        <f>(V44/$R44)^(1/4)-1</f>
        <v>7.1131509713236341E-2</v>
      </c>
      <c r="W68" s="46">
        <f>(W44/$R44)^(1/5)-1</f>
        <v>8.2102867451537831E-2</v>
      </c>
    </row>
    <row r="70" spans="1:23" s="32" customFormat="1" x14ac:dyDescent="0.2">
      <c r="A70" s="33" t="s">
        <v>281</v>
      </c>
    </row>
    <row r="71" spans="1:23" ht="13.5" thickBot="1" x14ac:dyDescent="0.25">
      <c r="C71" s="28" t="s">
        <v>56</v>
      </c>
      <c r="D71" s="28" t="s">
        <v>57</v>
      </c>
      <c r="E71" s="28" t="s">
        <v>58</v>
      </c>
      <c r="F71" s="28" t="s">
        <v>59</v>
      </c>
      <c r="G71" s="28" t="s">
        <v>60</v>
      </c>
      <c r="H71" s="28" t="s">
        <v>61</v>
      </c>
      <c r="I71" s="28" t="s">
        <v>62</v>
      </c>
      <c r="J71" s="28" t="s">
        <v>63</v>
      </c>
      <c r="K71" s="28" t="s">
        <v>64</v>
      </c>
      <c r="L71" s="28" t="s">
        <v>65</v>
      </c>
      <c r="M71" s="28" t="s">
        <v>66</v>
      </c>
      <c r="N71" s="28" t="s">
        <v>67</v>
      </c>
      <c r="O71" s="28" t="s">
        <v>68</v>
      </c>
      <c r="P71" s="28" t="s">
        <v>69</v>
      </c>
      <c r="Q71" s="28" t="s">
        <v>70</v>
      </c>
      <c r="R71" s="51">
        <v>2005</v>
      </c>
      <c r="S71" s="51">
        <v>2006</v>
      </c>
      <c r="T71" s="51">
        <v>2007</v>
      </c>
      <c r="U71" s="51">
        <v>2008</v>
      </c>
      <c r="V71" s="51">
        <v>2009</v>
      </c>
      <c r="W71" s="51">
        <v>2010</v>
      </c>
    </row>
    <row r="72" spans="1:23" ht="13.5" thickBot="1" x14ac:dyDescent="0.25">
      <c r="A72" s="168" t="s">
        <v>47</v>
      </c>
      <c r="C72" s="212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50"/>
      <c r="S72" s="450"/>
      <c r="T72" s="450"/>
      <c r="U72" s="450"/>
      <c r="V72" s="61">
        <f>((V37+V38)/($C37+$C38))^(1/19)-1</f>
        <v>0.16465002233179726</v>
      </c>
      <c r="W72" s="452">
        <f>((W37+W38)/($C37+$C38))^(1/20)-1</f>
        <v>0.17851146598819212</v>
      </c>
    </row>
    <row r="73" spans="1:23" x14ac:dyDescent="0.2">
      <c r="A73" s="241" t="s">
        <v>219</v>
      </c>
      <c r="C73" s="36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47"/>
      <c r="O73" s="47"/>
      <c r="P73" s="47"/>
      <c r="Q73" s="47"/>
      <c r="R73" s="47"/>
      <c r="S73" s="59"/>
      <c r="T73" s="59"/>
      <c r="U73" s="59"/>
      <c r="V73" s="59">
        <f t="shared" ref="V73:V78" si="7">(V37/$C37)^(1/19)-1</f>
        <v>0.12540636271091721</v>
      </c>
      <c r="W73" s="64">
        <f t="shared" ref="W73:W78" si="8">(W37/$C37)^(1/20)-1</f>
        <v>0.13625704058920363</v>
      </c>
    </row>
    <row r="74" spans="1:23" x14ac:dyDescent="0.2">
      <c r="A74" s="241" t="s">
        <v>220</v>
      </c>
      <c r="C74" s="39"/>
      <c r="D74" s="34"/>
      <c r="E74" s="34"/>
      <c r="F74" s="34"/>
      <c r="G74" s="34"/>
      <c r="H74" s="34"/>
      <c r="I74" s="34"/>
      <c r="J74" s="34"/>
      <c r="K74" s="34"/>
      <c r="L74" s="34"/>
      <c r="M74" s="35"/>
      <c r="N74" s="34"/>
      <c r="O74" s="34"/>
      <c r="P74" s="34"/>
      <c r="Q74" s="34"/>
      <c r="R74" s="34"/>
      <c r="S74" s="52"/>
      <c r="T74" s="52"/>
      <c r="U74" s="52"/>
      <c r="V74" s="52">
        <f t="shared" si="7"/>
        <v>0.4526373717744554</v>
      </c>
      <c r="W74" s="65">
        <f t="shared" si="8"/>
        <v>0.4594827429264543</v>
      </c>
    </row>
    <row r="75" spans="1:23" x14ac:dyDescent="0.2">
      <c r="A75" s="29" t="s">
        <v>48</v>
      </c>
      <c r="C75" s="39"/>
      <c r="D75" s="34"/>
      <c r="E75" s="34"/>
      <c r="F75" s="34"/>
      <c r="G75" s="34"/>
      <c r="H75" s="34"/>
      <c r="I75" s="34"/>
      <c r="J75" s="34"/>
      <c r="K75" s="34"/>
      <c r="L75" s="34"/>
      <c r="M75" s="35"/>
      <c r="N75" s="34"/>
      <c r="O75" s="34"/>
      <c r="P75" s="34"/>
      <c r="Q75" s="34"/>
      <c r="R75" s="34"/>
      <c r="S75" s="52"/>
      <c r="T75" s="52"/>
      <c r="U75" s="52"/>
      <c r="V75" s="52">
        <f t="shared" si="7"/>
        <v>0.31066038033916321</v>
      </c>
      <c r="W75" s="65">
        <f t="shared" si="8"/>
        <v>0.30042580574388356</v>
      </c>
    </row>
    <row r="76" spans="1:23" x14ac:dyDescent="0.2">
      <c r="A76" s="29" t="s">
        <v>49</v>
      </c>
      <c r="C76" s="39"/>
      <c r="D76" s="34"/>
      <c r="E76" s="34"/>
      <c r="F76" s="34"/>
      <c r="G76" s="34"/>
      <c r="H76" s="34"/>
      <c r="I76" s="34"/>
      <c r="J76" s="34"/>
      <c r="K76" s="34"/>
      <c r="L76" s="34"/>
      <c r="M76" s="35"/>
      <c r="N76" s="34"/>
      <c r="O76" s="34"/>
      <c r="P76" s="34"/>
      <c r="Q76" s="34"/>
      <c r="R76" s="34"/>
      <c r="S76" s="52"/>
      <c r="T76" s="52"/>
      <c r="U76" s="52"/>
      <c r="V76" s="52">
        <f t="shared" si="7"/>
        <v>3.204525768354527E-2</v>
      </c>
      <c r="W76" s="65">
        <f t="shared" si="8"/>
        <v>3.1009371886656645E-2</v>
      </c>
    </row>
    <row r="77" spans="1:23" ht="13.5" thickBot="1" x14ac:dyDescent="0.25">
      <c r="A77" s="29" t="s">
        <v>50</v>
      </c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8"/>
      <c r="N77" s="42"/>
      <c r="O77" s="42"/>
      <c r="P77" s="42"/>
      <c r="Q77" s="42"/>
      <c r="R77" s="42"/>
      <c r="S77" s="60"/>
      <c r="T77" s="60"/>
      <c r="U77" s="60"/>
      <c r="V77" s="60">
        <f t="shared" si="7"/>
        <v>7.2285185449774136E-3</v>
      </c>
      <c r="W77" s="66">
        <f t="shared" si="8"/>
        <v>1.2407406839488822E-2</v>
      </c>
    </row>
    <row r="78" spans="1:23" ht="13.5" thickBot="1" x14ac:dyDescent="0.25">
      <c r="A78" s="29" t="s">
        <v>51</v>
      </c>
      <c r="C78" s="44"/>
      <c r="D78" s="45"/>
      <c r="E78" s="45"/>
      <c r="F78" s="45"/>
      <c r="G78" s="45"/>
      <c r="H78" s="45"/>
      <c r="I78" s="45"/>
      <c r="J78" s="45"/>
      <c r="K78" s="45"/>
      <c r="L78" s="45"/>
      <c r="M78" s="448"/>
      <c r="N78" s="45"/>
      <c r="O78" s="45"/>
      <c r="P78" s="45"/>
      <c r="Q78" s="45"/>
      <c r="R78" s="45"/>
      <c r="S78" s="61"/>
      <c r="T78" s="61"/>
      <c r="U78" s="61"/>
      <c r="V78" s="61">
        <f t="shared" si="7"/>
        <v>4.8386213919622278E-2</v>
      </c>
      <c r="W78" s="452">
        <f t="shared" si="8"/>
        <v>5.2274205225613324E-2</v>
      </c>
    </row>
    <row r="79" spans="1:23" ht="13.5" thickBot="1" x14ac:dyDescent="0.25">
      <c r="A79" s="30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5"/>
      <c r="N79" s="34"/>
      <c r="O79" s="34"/>
      <c r="P79" s="34"/>
      <c r="Q79" s="34"/>
      <c r="R79" s="34"/>
      <c r="S79" s="52"/>
      <c r="T79" s="52"/>
      <c r="U79" s="52"/>
      <c r="V79" s="52"/>
      <c r="W79" s="65"/>
    </row>
    <row r="80" spans="1:23" ht="13.5" thickBot="1" x14ac:dyDescent="0.25">
      <c r="A80" s="29" t="s">
        <v>52</v>
      </c>
      <c r="C80" s="55"/>
      <c r="D80" s="56"/>
      <c r="E80" s="56"/>
      <c r="F80" s="56"/>
      <c r="G80" s="56"/>
      <c r="H80" s="56"/>
      <c r="I80" s="56"/>
      <c r="J80" s="56"/>
      <c r="K80" s="56"/>
      <c r="L80" s="56"/>
      <c r="M80" s="57"/>
      <c r="N80" s="56"/>
      <c r="O80" s="56"/>
      <c r="P80" s="56"/>
      <c r="Q80" s="56"/>
      <c r="R80" s="56"/>
      <c r="S80" s="58"/>
      <c r="T80" s="58"/>
      <c r="U80" s="58"/>
      <c r="V80" s="58">
        <f>(V44/$C44)^(1/19)-1</f>
        <v>4.1373921425594151E-2</v>
      </c>
      <c r="W80" s="453">
        <f>(W44/$C44)^(1/20)-1</f>
        <v>4.5502175173427473E-2</v>
      </c>
    </row>
    <row r="82" spans="1:23" s="32" customFormat="1" x14ac:dyDescent="0.2">
      <c r="A82" s="33" t="s">
        <v>282</v>
      </c>
    </row>
    <row r="83" spans="1:23" ht="13.5" thickBot="1" x14ac:dyDescent="0.25">
      <c r="C83" s="28" t="s">
        <v>56</v>
      </c>
      <c r="D83" s="28" t="s">
        <v>57</v>
      </c>
      <c r="E83" s="28" t="s">
        <v>58</v>
      </c>
      <c r="F83" s="28" t="s">
        <v>59</v>
      </c>
      <c r="G83" s="28" t="s">
        <v>60</v>
      </c>
      <c r="H83" s="28" t="s">
        <v>61</v>
      </c>
      <c r="I83" s="28" t="s">
        <v>62</v>
      </c>
      <c r="J83" s="28" t="s">
        <v>63</v>
      </c>
      <c r="K83" s="28" t="s">
        <v>64</v>
      </c>
      <c r="L83" s="28" t="s">
        <v>65</v>
      </c>
      <c r="M83" s="28" t="s">
        <v>66</v>
      </c>
      <c r="N83" s="28" t="s">
        <v>67</v>
      </c>
      <c r="O83" s="28" t="s">
        <v>68</v>
      </c>
      <c r="P83" s="28" t="s">
        <v>69</v>
      </c>
      <c r="Q83" s="28" t="s">
        <v>70</v>
      </c>
      <c r="R83" s="51">
        <v>2005</v>
      </c>
      <c r="S83" s="51">
        <v>2006</v>
      </c>
      <c r="T83" s="51">
        <v>2007</v>
      </c>
      <c r="U83" s="51">
        <v>2008</v>
      </c>
      <c r="V83" s="51">
        <v>2009</v>
      </c>
      <c r="W83" s="51">
        <v>2010</v>
      </c>
    </row>
    <row r="84" spans="1:23" x14ac:dyDescent="0.2">
      <c r="A84" s="29" t="s">
        <v>75</v>
      </c>
      <c r="M84" s="36"/>
      <c r="N84" s="47"/>
      <c r="O84" s="47"/>
      <c r="P84" s="47"/>
      <c r="Q84" s="47"/>
      <c r="R84" s="47"/>
      <c r="S84" s="59"/>
      <c r="T84" s="59"/>
      <c r="U84" s="59"/>
      <c r="V84" s="59">
        <f t="shared" ref="V84:V89" si="9">(V37/$M37)^(1/9)-1</f>
        <v>0.13308117972474287</v>
      </c>
      <c r="W84" s="64">
        <f t="shared" ref="W84:W89" si="10">(W37/$M37)^(1/10)-1</f>
        <v>0.15425111351368925</v>
      </c>
    </row>
    <row r="85" spans="1:23" x14ac:dyDescent="0.2">
      <c r="A85" s="29" t="s">
        <v>74</v>
      </c>
      <c r="M85" s="39"/>
      <c r="N85" s="34"/>
      <c r="O85" s="34"/>
      <c r="P85" s="34"/>
      <c r="Q85" s="34"/>
      <c r="R85" s="34"/>
      <c r="S85" s="52"/>
      <c r="T85" s="52"/>
      <c r="U85" s="52"/>
      <c r="V85" s="52">
        <f t="shared" si="9"/>
        <v>0.70302405746805463</v>
      </c>
      <c r="W85" s="65">
        <f t="shared" si="10"/>
        <v>0.69199053172213976</v>
      </c>
    </row>
    <row r="86" spans="1:23" x14ac:dyDescent="0.2">
      <c r="A86" s="29" t="s">
        <v>48</v>
      </c>
      <c r="M86" s="39"/>
      <c r="N86" s="34"/>
      <c r="O86" s="34"/>
      <c r="P86" s="34"/>
      <c r="Q86" s="34"/>
      <c r="R86" s="34"/>
      <c r="S86" s="52"/>
      <c r="T86" s="52"/>
      <c r="U86" s="52"/>
      <c r="V86" s="52">
        <f t="shared" si="9"/>
        <v>0.21982353981415348</v>
      </c>
      <c r="W86" s="65">
        <f t="shared" si="10"/>
        <v>0.20950353339130534</v>
      </c>
    </row>
    <row r="87" spans="1:23" x14ac:dyDescent="0.2">
      <c r="A87" s="29" t="s">
        <v>49</v>
      </c>
      <c r="M87" s="39"/>
      <c r="N87" s="34"/>
      <c r="O87" s="34"/>
      <c r="P87" s="34"/>
      <c r="Q87" s="34"/>
      <c r="R87" s="34"/>
      <c r="S87" s="52"/>
      <c r="T87" s="52"/>
      <c r="U87" s="52"/>
      <c r="V87" s="52">
        <f t="shared" si="9"/>
        <v>2.3625468401064609E-2</v>
      </c>
      <c r="W87" s="65">
        <f t="shared" si="10"/>
        <v>2.2408825672699306E-2</v>
      </c>
    </row>
    <row r="88" spans="1:23" ht="13.5" thickBot="1" x14ac:dyDescent="0.25">
      <c r="A88" s="29" t="s">
        <v>50</v>
      </c>
      <c r="M88" s="39"/>
      <c r="N88" s="34"/>
      <c r="O88" s="34"/>
      <c r="P88" s="34"/>
      <c r="Q88" s="34"/>
      <c r="R88" s="34"/>
      <c r="S88" s="52"/>
      <c r="T88" s="52"/>
      <c r="U88" s="52"/>
      <c r="V88" s="52">
        <f t="shared" si="9"/>
        <v>-7.9221862593614745E-3</v>
      </c>
      <c r="W88" s="65">
        <f t="shared" si="10"/>
        <v>3.8262887840350146E-3</v>
      </c>
    </row>
    <row r="89" spans="1:23" ht="13.5" thickBot="1" x14ac:dyDescent="0.25">
      <c r="A89" s="29" t="s">
        <v>51</v>
      </c>
      <c r="M89" s="44"/>
      <c r="N89" s="45"/>
      <c r="O89" s="45"/>
      <c r="P89" s="45"/>
      <c r="Q89" s="45"/>
      <c r="R89" s="45"/>
      <c r="S89" s="61"/>
      <c r="T89" s="61"/>
      <c r="U89" s="61"/>
      <c r="V89" s="61">
        <f t="shared" si="9"/>
        <v>6.4700717192462065E-2</v>
      </c>
      <c r="W89" s="452">
        <f t="shared" si="10"/>
        <v>7.0957331557142345E-2</v>
      </c>
    </row>
    <row r="90" spans="1:23" ht="13.5" thickBot="1" x14ac:dyDescent="0.25">
      <c r="A90" s="30"/>
      <c r="M90" s="41"/>
      <c r="N90" s="42"/>
      <c r="O90" s="42"/>
      <c r="P90" s="42"/>
      <c r="Q90" s="42"/>
      <c r="R90" s="42"/>
      <c r="S90" s="60"/>
      <c r="T90" s="60"/>
      <c r="U90" s="60"/>
      <c r="V90" s="60"/>
      <c r="W90" s="66"/>
    </row>
    <row r="91" spans="1:23" ht="13.5" thickBot="1" x14ac:dyDescent="0.25">
      <c r="A91" s="29" t="s">
        <v>52</v>
      </c>
      <c r="M91" s="41"/>
      <c r="N91" s="42"/>
      <c r="O91" s="42"/>
      <c r="P91" s="42"/>
      <c r="Q91" s="42"/>
      <c r="R91" s="42"/>
      <c r="S91" s="60"/>
      <c r="T91" s="451"/>
      <c r="U91" s="451"/>
      <c r="V91" s="451">
        <f>(V44/$M44)^(1/9)-1</f>
        <v>5.1785734614790746E-2</v>
      </c>
      <c r="W91" s="454">
        <f>(W44/$M44)^(1/10)-1</f>
        <v>5.9087163811591736E-2</v>
      </c>
    </row>
    <row r="92" spans="1:23" ht="13.5" thickBot="1" x14ac:dyDescent="0.25"/>
    <row r="93" spans="1:23" s="32" customFormat="1" ht="13.5" thickBot="1" x14ac:dyDescent="0.25">
      <c r="A93" s="102" t="s">
        <v>36</v>
      </c>
    </row>
    <row r="94" spans="1:23" ht="13.5" thickBot="1" x14ac:dyDescent="0.25">
      <c r="A94" s="36"/>
      <c r="B94" s="455" t="s">
        <v>275</v>
      </c>
      <c r="C94" s="449" t="s">
        <v>273</v>
      </c>
      <c r="D94" s="455" t="s">
        <v>272</v>
      </c>
    </row>
    <row r="95" spans="1:23" x14ac:dyDescent="0.2">
      <c r="A95" s="103" t="s">
        <v>75</v>
      </c>
      <c r="B95" s="456">
        <f t="shared" ref="B95:B100" si="11">W50*100</f>
        <v>36.349574632637285</v>
      </c>
      <c r="C95" s="459">
        <f t="shared" ref="C95:C100" si="12">W61*100</f>
        <v>20.954224153541958</v>
      </c>
      <c r="D95" s="456">
        <f t="shared" ref="D95:D100" si="13">W73*100</f>
        <v>13.625704058920363</v>
      </c>
    </row>
    <row r="96" spans="1:23" x14ac:dyDescent="0.2">
      <c r="A96" s="103" t="s">
        <v>74</v>
      </c>
      <c r="B96" s="457">
        <f t="shared" si="11"/>
        <v>59.585062240663909</v>
      </c>
      <c r="C96" s="460">
        <f t="shared" si="12"/>
        <v>72.748328651421929</v>
      </c>
      <c r="D96" s="457">
        <f t="shared" si="13"/>
        <v>45.948274292645429</v>
      </c>
    </row>
    <row r="97" spans="1:4" x14ac:dyDescent="0.2">
      <c r="A97" s="103" t="s">
        <v>48</v>
      </c>
      <c r="B97" s="457">
        <f t="shared" si="11"/>
        <v>12.046507561849818</v>
      </c>
      <c r="C97" s="460">
        <f t="shared" si="12"/>
        <v>16.173149157259381</v>
      </c>
      <c r="D97" s="457">
        <f t="shared" si="13"/>
        <v>30.042580574388356</v>
      </c>
    </row>
    <row r="98" spans="1:4" x14ac:dyDescent="0.2">
      <c r="A98" s="103" t="s">
        <v>49</v>
      </c>
      <c r="B98" s="457">
        <f t="shared" si="11"/>
        <v>1.1523907808737466</v>
      </c>
      <c r="C98" s="460">
        <f t="shared" si="12"/>
        <v>1.8953962452215256</v>
      </c>
      <c r="D98" s="457">
        <f t="shared" si="13"/>
        <v>3.1009371886656645</v>
      </c>
    </row>
    <row r="99" spans="1:4" x14ac:dyDescent="0.2">
      <c r="A99" s="103" t="s">
        <v>50</v>
      </c>
      <c r="B99" s="457">
        <f t="shared" si="11"/>
        <v>11.602523212134109</v>
      </c>
      <c r="C99" s="460">
        <f t="shared" si="12"/>
        <v>3.6902962744559398</v>
      </c>
      <c r="D99" s="457">
        <f t="shared" si="13"/>
        <v>1.2407406839488822</v>
      </c>
    </row>
    <row r="100" spans="1:4" x14ac:dyDescent="0.2">
      <c r="A100" s="103" t="s">
        <v>51</v>
      </c>
      <c r="B100" s="457">
        <f t="shared" si="11"/>
        <v>12.894754433377575</v>
      </c>
      <c r="C100" s="460">
        <f t="shared" si="12"/>
        <v>8.8117033913195808</v>
      </c>
      <c r="D100" s="457">
        <f t="shared" si="13"/>
        <v>5.2274205225613324</v>
      </c>
    </row>
    <row r="101" spans="1:4" ht="13.5" thickBot="1" x14ac:dyDescent="0.25">
      <c r="A101" s="104" t="s">
        <v>52</v>
      </c>
      <c r="B101" s="458">
        <f>W57*100</f>
        <v>12.712363936444726</v>
      </c>
      <c r="C101" s="461">
        <f>W68*100</f>
        <v>8.210286745153784</v>
      </c>
      <c r="D101" s="458">
        <f>W80*100</f>
        <v>4.5502175173427473</v>
      </c>
    </row>
    <row r="102" spans="1:4" x14ac:dyDescent="0.2">
      <c r="B102" s="63"/>
      <c r="C102" s="63"/>
      <c r="D102" s="63"/>
    </row>
  </sheetData>
  <mergeCells count="1">
    <mergeCell ref="Y36:Z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zoomScale="90" zoomScaleNormal="90" workbookViewId="0">
      <pane xSplit="15645" topLeftCell="T1"/>
      <selection activeCell="W71" sqref="W71"/>
      <selection pane="topRight" activeCell="T1" sqref="T1"/>
    </sheetView>
  </sheetViews>
  <sheetFormatPr defaultColWidth="11.42578125" defaultRowHeight="12.75" x14ac:dyDescent="0.2"/>
  <cols>
    <col min="1" max="1" width="24.28515625" customWidth="1"/>
    <col min="22" max="22" width="12.42578125" bestFit="1" customWidth="1"/>
  </cols>
  <sheetData>
    <row r="1" spans="1:3" x14ac:dyDescent="0.2">
      <c r="A1" s="28" t="s">
        <v>315</v>
      </c>
    </row>
    <row r="9" spans="1:3" x14ac:dyDescent="0.2">
      <c r="C9" s="27"/>
    </row>
    <row r="18" spans="1:3" x14ac:dyDescent="0.2">
      <c r="C18" s="27"/>
    </row>
    <row r="25" spans="1:3" ht="13.5" thickBot="1" x14ac:dyDescent="0.25">
      <c r="A25" s="124" t="s">
        <v>159</v>
      </c>
    </row>
    <row r="26" spans="1:3" x14ac:dyDescent="0.2">
      <c r="A26" s="125" t="s">
        <v>153</v>
      </c>
      <c r="B26" s="138">
        <f>V56/V61</f>
        <v>0.35081792935250694</v>
      </c>
    </row>
    <row r="27" spans="1:3" x14ac:dyDescent="0.2">
      <c r="A27" s="126" t="s">
        <v>155</v>
      </c>
      <c r="B27" s="139">
        <f>V57/V61</f>
        <v>0.25116101909307198</v>
      </c>
    </row>
    <row r="28" spans="1:3" x14ac:dyDescent="0.2">
      <c r="A28" s="126" t="s">
        <v>154</v>
      </c>
      <c r="B28" s="139">
        <f>V55/V61</f>
        <v>0.15916294062301914</v>
      </c>
    </row>
    <row r="29" spans="1:3" x14ac:dyDescent="0.2">
      <c r="A29" s="126" t="s">
        <v>156</v>
      </c>
      <c r="B29" s="139">
        <f>V58/V61</f>
        <v>0.13448606180163328</v>
      </c>
    </row>
    <row r="30" spans="1:3" ht="13.5" thickBot="1" x14ac:dyDescent="0.25">
      <c r="A30" s="126" t="s">
        <v>157</v>
      </c>
      <c r="B30" s="139">
        <f>V60/V61</f>
        <v>2.2876439370897914E-3</v>
      </c>
    </row>
    <row r="31" spans="1:3" ht="13.5" thickBot="1" x14ac:dyDescent="0.25">
      <c r="A31" s="144" t="s">
        <v>158</v>
      </c>
      <c r="B31" s="49">
        <f>V59/V61</f>
        <v>9.7862724308775073E-2</v>
      </c>
    </row>
    <row r="32" spans="1:3" x14ac:dyDescent="0.2">
      <c r="A32" s="125" t="s">
        <v>47</v>
      </c>
      <c r="B32" s="474">
        <f>V67/$V$72</f>
        <v>2.1418278170323539E-2</v>
      </c>
    </row>
    <row r="33" spans="1:5" x14ac:dyDescent="0.2">
      <c r="A33" s="103" t="s">
        <v>50</v>
      </c>
      <c r="B33" s="475">
        <f>V70/$V$72</f>
        <v>0.18299088880624767</v>
      </c>
      <c r="D33" s="28" t="s">
        <v>175</v>
      </c>
    </row>
    <row r="34" spans="1:5" x14ac:dyDescent="0.2">
      <c r="A34" s="103" t="s">
        <v>48</v>
      </c>
      <c r="B34" s="475">
        <f>V71/$V$72</f>
        <v>7.4475873930829301E-2</v>
      </c>
    </row>
    <row r="35" spans="1:5" x14ac:dyDescent="0.2">
      <c r="A35" s="103" t="s">
        <v>49</v>
      </c>
      <c r="B35" s="475">
        <f>V69/V72</f>
        <v>3.4172787281517292E-2</v>
      </c>
    </row>
    <row r="36" spans="1:5" x14ac:dyDescent="0.2">
      <c r="A36" s="218" t="s">
        <v>161</v>
      </c>
      <c r="B36" s="476">
        <f>V68/V72</f>
        <v>0.68694217181108219</v>
      </c>
    </row>
    <row r="37" spans="1:5" x14ac:dyDescent="0.2">
      <c r="D37" s="140" t="s">
        <v>177</v>
      </c>
      <c r="E37" s="52"/>
    </row>
    <row r="38" spans="1:5" ht="13.5" thickBot="1" x14ac:dyDescent="0.25"/>
    <row r="39" spans="1:5" x14ac:dyDescent="0.2">
      <c r="A39" s="141" t="s">
        <v>169</v>
      </c>
      <c r="B39" s="474">
        <f>V78/V79</f>
        <v>0.12329847310611793</v>
      </c>
    </row>
    <row r="40" spans="1:5" x14ac:dyDescent="0.2">
      <c r="A40" s="142" t="s">
        <v>172</v>
      </c>
      <c r="B40" s="475">
        <f>V75/V79</f>
        <v>0.12365689890003106</v>
      </c>
    </row>
    <row r="41" spans="1:5" x14ac:dyDescent="0.2">
      <c r="A41" s="142" t="s">
        <v>171</v>
      </c>
      <c r="B41" s="475">
        <f>V76/V79</f>
        <v>0.66571617456132659</v>
      </c>
    </row>
    <row r="42" spans="1:5" ht="13.5" thickBot="1" x14ac:dyDescent="0.25">
      <c r="A42" s="143" t="s">
        <v>170</v>
      </c>
      <c r="B42" s="477">
        <f>V77/V79</f>
        <v>8.732845343252435E-2</v>
      </c>
    </row>
    <row r="43" spans="1:5" x14ac:dyDescent="0.2">
      <c r="A43" s="133"/>
      <c r="B43" s="52"/>
    </row>
    <row r="48" spans="1:5" x14ac:dyDescent="0.2">
      <c r="B48" s="52"/>
    </row>
    <row r="49" spans="1:29" x14ac:dyDescent="0.2">
      <c r="A49" s="25"/>
      <c r="B49" s="52"/>
    </row>
    <row r="50" spans="1:29" x14ac:dyDescent="0.2">
      <c r="A50" s="25"/>
      <c r="B50" s="52"/>
    </row>
    <row r="51" spans="1:29" x14ac:dyDescent="0.2">
      <c r="A51" s="25"/>
      <c r="B51" s="52"/>
    </row>
    <row r="52" spans="1:29" s="473" customFormat="1" ht="15" x14ac:dyDescent="0.25">
      <c r="A52" s="472" t="s">
        <v>176</v>
      </c>
    </row>
    <row r="53" spans="1:29" ht="15.75" x14ac:dyDescent="0.25">
      <c r="A53" s="127" t="s">
        <v>36</v>
      </c>
      <c r="B53" s="124" t="s">
        <v>160</v>
      </c>
      <c r="W53" s="510" t="s">
        <v>162</v>
      </c>
      <c r="X53" s="511"/>
      <c r="Y53" s="510" t="s">
        <v>162</v>
      </c>
      <c r="Z53" s="511"/>
    </row>
    <row r="54" spans="1:29" x14ac:dyDescent="0.2">
      <c r="A54" s="128"/>
      <c r="B54" s="129">
        <v>1990</v>
      </c>
      <c r="C54" s="129">
        <v>1991</v>
      </c>
      <c r="D54" s="129">
        <v>1992</v>
      </c>
      <c r="E54" s="129">
        <v>1993</v>
      </c>
      <c r="F54" s="129">
        <v>1994</v>
      </c>
      <c r="G54" s="129">
        <v>1995</v>
      </c>
      <c r="H54" s="129">
        <v>1996</v>
      </c>
      <c r="I54" s="129">
        <v>1997</v>
      </c>
      <c r="J54" s="129">
        <v>1998</v>
      </c>
      <c r="K54" s="129">
        <v>1999</v>
      </c>
      <c r="L54" s="129">
        <v>2000</v>
      </c>
      <c r="M54" s="129">
        <v>2001</v>
      </c>
      <c r="N54" s="129">
        <v>2002</v>
      </c>
      <c r="O54" s="129">
        <v>2003</v>
      </c>
      <c r="P54" s="129">
        <v>2004</v>
      </c>
      <c r="Q54" s="129">
        <v>2005</v>
      </c>
      <c r="R54" s="129">
        <v>2006</v>
      </c>
      <c r="S54" s="129">
        <v>2007</v>
      </c>
      <c r="T54" s="129">
        <v>2008</v>
      </c>
      <c r="U54" s="129">
        <v>2009</v>
      </c>
      <c r="V54" s="129">
        <v>2010</v>
      </c>
      <c r="W54" s="208" t="s">
        <v>272</v>
      </c>
      <c r="X54" s="208" t="s">
        <v>275</v>
      </c>
      <c r="Y54" s="208" t="s">
        <v>209</v>
      </c>
      <c r="Z54" s="208" t="s">
        <v>207</v>
      </c>
      <c r="AA54" s="63"/>
      <c r="AB54" s="63"/>
      <c r="AC54" s="63"/>
    </row>
    <row r="55" spans="1:29" x14ac:dyDescent="0.2">
      <c r="A55" s="129" t="s">
        <v>154</v>
      </c>
      <c r="B55" s="219">
        <v>453.43099999999998</v>
      </c>
      <c r="C55" s="219">
        <v>432.512</v>
      </c>
      <c r="D55" s="219">
        <v>403.79199999999997</v>
      </c>
      <c r="E55" s="219">
        <v>379.01499999999999</v>
      </c>
      <c r="F55" s="219">
        <v>369.73</v>
      </c>
      <c r="G55" s="219">
        <v>364.71</v>
      </c>
      <c r="H55" s="219">
        <v>361.971</v>
      </c>
      <c r="I55" s="219">
        <v>348.92899999999997</v>
      </c>
      <c r="J55" s="219">
        <v>332.97199999999998</v>
      </c>
      <c r="K55" s="219">
        <v>313.15600000000001</v>
      </c>
      <c r="L55" s="219">
        <v>320.84500000000003</v>
      </c>
      <c r="M55" s="219">
        <v>322.72399999999999</v>
      </c>
      <c r="N55" s="219">
        <v>319.726</v>
      </c>
      <c r="O55" s="219">
        <v>330.05099999999999</v>
      </c>
      <c r="P55" s="219">
        <v>327.15899999999999</v>
      </c>
      <c r="Q55" s="219">
        <v>317.303</v>
      </c>
      <c r="R55" s="219">
        <v>325.30500000000001</v>
      </c>
      <c r="S55" s="219">
        <v>328.70699999999999</v>
      </c>
      <c r="T55" s="219">
        <v>305.51799999999997</v>
      </c>
      <c r="U55" s="219">
        <v>267.91800000000001</v>
      </c>
      <c r="V55" s="219">
        <v>279.97000000000003</v>
      </c>
      <c r="W55" s="26">
        <f>((V55/B55)^(1/20))-1</f>
        <v>-2.3819755300108048E-2</v>
      </c>
      <c r="X55" s="164">
        <f>V55/U55-1</f>
        <v>4.498391298830251E-2</v>
      </c>
      <c r="Y55" s="26">
        <f>((U55/B55)^(1/19))-1</f>
        <v>-2.7312815568949156E-2</v>
      </c>
      <c r="Z55" s="26">
        <f>U55/T55-1</f>
        <v>-0.12306967183602924</v>
      </c>
      <c r="AA55" s="63"/>
      <c r="AB55" s="63"/>
      <c r="AC55" s="63"/>
    </row>
    <row r="56" spans="1:29" x14ac:dyDescent="0.2">
      <c r="A56" s="129" t="s">
        <v>153</v>
      </c>
      <c r="B56" s="219">
        <v>632.93499999999995</v>
      </c>
      <c r="C56" s="219">
        <v>639.63099999999997</v>
      </c>
      <c r="D56" s="219">
        <v>636.77099999999996</v>
      </c>
      <c r="E56" s="219">
        <v>635.947</v>
      </c>
      <c r="F56" s="219">
        <v>640.56799999999998</v>
      </c>
      <c r="G56" s="219">
        <v>651.90599999999995</v>
      </c>
      <c r="H56" s="219">
        <v>664.779</v>
      </c>
      <c r="I56" s="219">
        <v>663.048</v>
      </c>
      <c r="J56" s="219">
        <v>678.39499999999998</v>
      </c>
      <c r="K56" s="219">
        <v>671.21500000000003</v>
      </c>
      <c r="L56" s="219">
        <v>661.154</v>
      </c>
      <c r="M56" s="219">
        <v>676.221</v>
      </c>
      <c r="N56" s="219">
        <v>671.18</v>
      </c>
      <c r="O56" s="219">
        <v>675.20500000000004</v>
      </c>
      <c r="P56" s="219">
        <v>678.529</v>
      </c>
      <c r="Q56" s="219">
        <v>679.346</v>
      </c>
      <c r="R56" s="219">
        <v>675.11099999999999</v>
      </c>
      <c r="S56" s="219">
        <v>661.30499999999995</v>
      </c>
      <c r="T56" s="219">
        <v>657.19299999999998</v>
      </c>
      <c r="U56" s="219">
        <v>623.15899999999999</v>
      </c>
      <c r="V56" s="219">
        <v>617.09400000000005</v>
      </c>
      <c r="W56" s="26">
        <f t="shared" ref="W56:W59" si="0">((V56/B56)^(1/20))-1</f>
        <v>-1.2665157343786371E-3</v>
      </c>
      <c r="X56" s="164">
        <f t="shared" ref="X56:X59" si="1">V56/U56-1</f>
        <v>-9.7326685484763198E-3</v>
      </c>
      <c r="Y56" s="26">
        <f t="shared" ref="Y56:Y61" si="2">((U56/B56)^(1/19))-1</f>
        <v>-8.1892914324122046E-4</v>
      </c>
      <c r="Z56" s="26">
        <f t="shared" ref="Z56:Z59" si="3">U56/T56-1</f>
        <v>-5.1786917998213555E-2</v>
      </c>
      <c r="AA56" s="63"/>
      <c r="AB56" s="63"/>
      <c r="AC56" s="63"/>
    </row>
    <row r="57" spans="1:29" x14ac:dyDescent="0.2">
      <c r="A57" s="129" t="s">
        <v>163</v>
      </c>
      <c r="B57" s="219">
        <v>295.93400000000003</v>
      </c>
      <c r="C57" s="219">
        <v>305.41699999999997</v>
      </c>
      <c r="D57" s="219">
        <v>296.55900000000003</v>
      </c>
      <c r="E57" s="219">
        <v>307.83100000000002</v>
      </c>
      <c r="F57" s="219">
        <v>307.58600000000001</v>
      </c>
      <c r="G57" s="219">
        <v>334.14100000000002</v>
      </c>
      <c r="H57" s="219">
        <v>367.69200000000001</v>
      </c>
      <c r="I57" s="219">
        <v>359.84</v>
      </c>
      <c r="J57" s="219">
        <v>371.40300000000002</v>
      </c>
      <c r="K57" s="219">
        <v>382.79399999999998</v>
      </c>
      <c r="L57" s="219">
        <v>393.935</v>
      </c>
      <c r="M57" s="219">
        <v>404.04700000000003</v>
      </c>
      <c r="N57" s="219">
        <v>405.49799999999999</v>
      </c>
      <c r="O57" s="219">
        <v>425.596</v>
      </c>
      <c r="P57" s="219">
        <v>435.46899999999999</v>
      </c>
      <c r="Q57" s="219">
        <v>446.00299999999999</v>
      </c>
      <c r="R57" s="219">
        <v>438.50599999999997</v>
      </c>
      <c r="S57" s="219">
        <v>432.96300000000002</v>
      </c>
      <c r="T57" s="219">
        <v>441.01</v>
      </c>
      <c r="U57" s="219">
        <v>416.96199999999999</v>
      </c>
      <c r="V57" s="219">
        <v>441.79599999999999</v>
      </c>
      <c r="W57" s="26">
        <f t="shared" si="0"/>
        <v>2.0237648648206985E-2</v>
      </c>
      <c r="X57" s="164">
        <f t="shared" si="1"/>
        <v>5.955938430840213E-2</v>
      </c>
      <c r="Y57" s="26">
        <f t="shared" si="2"/>
        <v>1.8208989503659234E-2</v>
      </c>
      <c r="Z57" s="26">
        <f t="shared" si="3"/>
        <v>-5.4529375751116715E-2</v>
      </c>
      <c r="AA57" s="63"/>
      <c r="AB57" s="63"/>
      <c r="AC57" s="63"/>
    </row>
    <row r="58" spans="1:29" x14ac:dyDescent="0.2">
      <c r="A58" s="129" t="s">
        <v>164</v>
      </c>
      <c r="B58" s="219">
        <v>205.20500000000001</v>
      </c>
      <c r="C58" s="219">
        <v>211.54</v>
      </c>
      <c r="D58" s="219">
        <v>213.494</v>
      </c>
      <c r="E58" s="219">
        <v>222.483</v>
      </c>
      <c r="F58" s="219">
        <v>221.59100000000001</v>
      </c>
      <c r="G58" s="219">
        <v>227.30099999999999</v>
      </c>
      <c r="H58" s="219">
        <v>238.95400000000001</v>
      </c>
      <c r="I58" s="219">
        <v>241.96600000000001</v>
      </c>
      <c r="J58" s="219">
        <v>240.71600000000001</v>
      </c>
      <c r="K58" s="219">
        <v>243.43100000000001</v>
      </c>
      <c r="L58" s="219">
        <v>243.84100000000001</v>
      </c>
      <c r="M58" s="219">
        <v>252.66499999999999</v>
      </c>
      <c r="N58" s="219">
        <v>255.55600000000001</v>
      </c>
      <c r="O58" s="219">
        <v>257.017</v>
      </c>
      <c r="P58" s="219">
        <v>260.286</v>
      </c>
      <c r="Q58" s="219">
        <v>257.51600000000002</v>
      </c>
      <c r="R58" s="219">
        <v>255.499</v>
      </c>
      <c r="S58" s="219">
        <v>241.41</v>
      </c>
      <c r="T58" s="219">
        <v>241.90899999999999</v>
      </c>
      <c r="U58" s="219">
        <v>230.767</v>
      </c>
      <c r="V58" s="219">
        <v>236.56299999999999</v>
      </c>
      <c r="W58" s="26">
        <f t="shared" si="0"/>
        <v>7.1355917606992225E-3</v>
      </c>
      <c r="X58" s="164">
        <f t="shared" si="1"/>
        <v>2.5116242790346854E-2</v>
      </c>
      <c r="Y58" s="26">
        <f t="shared" si="2"/>
        <v>6.1980268743064837E-3</v>
      </c>
      <c r="Z58" s="26">
        <f t="shared" si="3"/>
        <v>-4.6058641885998397E-2</v>
      </c>
      <c r="AA58" s="63"/>
      <c r="AB58" s="63"/>
      <c r="AC58" s="63"/>
    </row>
    <row r="59" spans="1:29" x14ac:dyDescent="0.2">
      <c r="A59" s="129" t="s">
        <v>158</v>
      </c>
      <c r="B59" s="219">
        <v>70.724000000000004</v>
      </c>
      <c r="C59" s="219">
        <v>73.144999999999996</v>
      </c>
      <c r="D59" s="219">
        <v>75.278000000000006</v>
      </c>
      <c r="E59" s="219">
        <v>79.778999999999996</v>
      </c>
      <c r="F59" s="219">
        <v>80.798000000000002</v>
      </c>
      <c r="G59" s="219">
        <v>82.92</v>
      </c>
      <c r="H59" s="219">
        <v>86.41</v>
      </c>
      <c r="I59" s="219">
        <v>89.95</v>
      </c>
      <c r="J59" s="219">
        <v>92.509</v>
      </c>
      <c r="K59" s="219">
        <v>92.765000000000001</v>
      </c>
      <c r="L59" s="219">
        <v>96.98</v>
      </c>
      <c r="M59" s="219">
        <v>99.984999999999999</v>
      </c>
      <c r="N59" s="219">
        <v>97.772999999999996</v>
      </c>
      <c r="O59" s="219">
        <v>103.952</v>
      </c>
      <c r="P59" s="219">
        <v>111.60899999999999</v>
      </c>
      <c r="Q59" s="219">
        <v>116.038</v>
      </c>
      <c r="R59" s="219">
        <v>123.416</v>
      </c>
      <c r="S59" s="219">
        <v>134.11699999999999</v>
      </c>
      <c r="T59" s="219">
        <v>143.774</v>
      </c>
      <c r="U59" s="219">
        <v>152.72900000000001</v>
      </c>
      <c r="V59" s="219">
        <v>172.142</v>
      </c>
      <c r="W59" s="26">
        <f t="shared" si="0"/>
        <v>4.5480655399999348E-2</v>
      </c>
      <c r="X59" s="164">
        <f t="shared" si="1"/>
        <v>0.12710749104623198</v>
      </c>
      <c r="Y59" s="26">
        <f t="shared" si="2"/>
        <v>4.135214373014362E-2</v>
      </c>
      <c r="Z59" s="26">
        <f t="shared" si="3"/>
        <v>6.228525324467582E-2</v>
      </c>
      <c r="AA59" s="63"/>
      <c r="AB59" s="63"/>
      <c r="AC59" s="63"/>
    </row>
    <row r="60" spans="1:29" x14ac:dyDescent="0.2">
      <c r="A60" s="129" t="s">
        <v>165</v>
      </c>
      <c r="B60" s="219">
        <v>5.0890000000000004</v>
      </c>
      <c r="C60" s="219">
        <v>3.1240000000000001</v>
      </c>
      <c r="D60" s="219">
        <v>3.9369999999999998</v>
      </c>
      <c r="E60" s="219">
        <v>3.9249999999999998</v>
      </c>
      <c r="F60" s="219">
        <v>4.0019999999999998</v>
      </c>
      <c r="G60" s="219">
        <v>4.5380000000000003</v>
      </c>
      <c r="H60" s="219">
        <v>2.6419999999999999</v>
      </c>
      <c r="I60" s="219">
        <v>3.129</v>
      </c>
      <c r="J60" s="219">
        <v>2.8250000000000002</v>
      </c>
      <c r="K60" s="219">
        <v>3.681</v>
      </c>
      <c r="L60" s="219">
        <v>4.5039999999999996</v>
      </c>
      <c r="M60" s="219">
        <v>3.9420000000000002</v>
      </c>
      <c r="N60" s="219">
        <v>4.5389999999999997</v>
      </c>
      <c r="O60" s="219">
        <v>3.0110000000000001</v>
      </c>
      <c r="P60" s="219">
        <v>2.64</v>
      </c>
      <c r="Q60" s="219">
        <v>2.968</v>
      </c>
      <c r="R60" s="219">
        <v>2.3279999999999998</v>
      </c>
      <c r="S60" s="219">
        <v>3.35</v>
      </c>
      <c r="T60" s="219">
        <v>3.6419999999999999</v>
      </c>
      <c r="U60" s="219">
        <v>4.7249999999999996</v>
      </c>
      <c r="V60" s="219">
        <v>4.024</v>
      </c>
      <c r="W60" s="26">
        <f>((V60/B60)^(1/20))-1</f>
        <v>-1.1671597965315694E-2</v>
      </c>
      <c r="X60" s="164">
        <f>V60/U60-1</f>
        <v>-0.14835978835978825</v>
      </c>
      <c r="Y60" s="26">
        <f t="shared" si="2"/>
        <v>-3.8983703199124697E-3</v>
      </c>
      <c r="Z60" s="26">
        <f>U60/T60-1</f>
        <v>0.29736408566721573</v>
      </c>
      <c r="AA60" s="63"/>
      <c r="AB60" s="63"/>
      <c r="AC60" s="63"/>
    </row>
    <row r="61" spans="1:29" x14ac:dyDescent="0.2">
      <c r="A61" s="129" t="s">
        <v>166</v>
      </c>
      <c r="B61" s="219">
        <v>1665.287</v>
      </c>
      <c r="C61" s="219">
        <v>1667.42</v>
      </c>
      <c r="D61" s="219">
        <v>1631.9469999999999</v>
      </c>
      <c r="E61" s="219">
        <v>1631.1990000000001</v>
      </c>
      <c r="F61" s="219">
        <v>1626.566</v>
      </c>
      <c r="G61" s="219">
        <v>1668.106</v>
      </c>
      <c r="H61" s="219">
        <v>1725.2750000000001</v>
      </c>
      <c r="I61" s="219">
        <v>1709.8689999999999</v>
      </c>
      <c r="J61" s="219">
        <v>1721.9829999999999</v>
      </c>
      <c r="K61" s="219">
        <v>1710.5350000000001</v>
      </c>
      <c r="L61" s="219">
        <v>1724.9059999999999</v>
      </c>
      <c r="M61" s="219">
        <v>1763.479</v>
      </c>
      <c r="N61" s="219">
        <v>1758.25</v>
      </c>
      <c r="O61" s="219">
        <v>1799.2090000000001</v>
      </c>
      <c r="P61" s="219">
        <v>1820.3710000000001</v>
      </c>
      <c r="Q61" s="219">
        <v>1824.3430000000001</v>
      </c>
      <c r="R61" s="219">
        <v>1825.703</v>
      </c>
      <c r="S61" s="219">
        <v>1808.886</v>
      </c>
      <c r="T61" s="219">
        <v>1800.3150000000001</v>
      </c>
      <c r="U61" s="219">
        <v>1703.3689999999999</v>
      </c>
      <c r="V61" s="219">
        <v>1759.0150000000001</v>
      </c>
      <c r="W61" s="26">
        <f t="shared" ref="W61" si="4">((V61/B61)^(1/20))-1</f>
        <v>2.7415768842709021E-3</v>
      </c>
      <c r="X61" s="164">
        <f>V61/U61-1</f>
        <v>3.2668200489735399E-2</v>
      </c>
      <c r="Y61" s="26">
        <f t="shared" si="2"/>
        <v>1.1907385622949018E-3</v>
      </c>
      <c r="Z61" s="26">
        <f>U61/T61-1</f>
        <v>-5.3849465232473248E-2</v>
      </c>
      <c r="AA61" s="63"/>
      <c r="AB61" s="63"/>
      <c r="AC61" s="63"/>
    </row>
    <row r="63" spans="1:29" x14ac:dyDescent="0.2">
      <c r="A63" s="129" t="s">
        <v>167</v>
      </c>
    </row>
    <row r="64" spans="1:29" ht="29.25" customHeight="1" thickBot="1" x14ac:dyDescent="0.25"/>
    <row r="65" spans="1:28" ht="16.5" thickTop="1" x14ac:dyDescent="0.25">
      <c r="A65" s="127" t="s">
        <v>36</v>
      </c>
      <c r="B65" s="124" t="s">
        <v>160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X65" s="512" t="s">
        <v>272</v>
      </c>
      <c r="Y65" s="513"/>
      <c r="Z65" s="237" t="s">
        <v>273</v>
      </c>
      <c r="AA65" s="237" t="s">
        <v>273</v>
      </c>
      <c r="AB65" s="89">
        <v>2010</v>
      </c>
    </row>
    <row r="66" spans="1:28" x14ac:dyDescent="0.2">
      <c r="A66" s="13"/>
      <c r="B66" s="14">
        <v>1990</v>
      </c>
      <c r="C66" s="14">
        <v>1991</v>
      </c>
      <c r="D66" s="14">
        <v>1992</v>
      </c>
      <c r="E66" s="14">
        <v>1993</v>
      </c>
      <c r="F66" s="14">
        <v>1994</v>
      </c>
      <c r="G66" s="14">
        <v>1995</v>
      </c>
      <c r="H66" s="14">
        <v>1996</v>
      </c>
      <c r="I66" s="14">
        <v>1997</v>
      </c>
      <c r="J66" s="14">
        <v>1998</v>
      </c>
      <c r="K66" s="14">
        <v>1999</v>
      </c>
      <c r="L66" s="14">
        <v>2000</v>
      </c>
      <c r="M66" s="14">
        <v>2001</v>
      </c>
      <c r="N66" s="14">
        <v>2002</v>
      </c>
      <c r="O66" s="14">
        <v>2003</v>
      </c>
      <c r="P66" s="14">
        <v>2004</v>
      </c>
      <c r="Q66" s="14">
        <v>2005</v>
      </c>
      <c r="R66" s="14">
        <v>2006</v>
      </c>
      <c r="S66" s="14">
        <v>2007</v>
      </c>
      <c r="T66" s="14">
        <v>2008</v>
      </c>
      <c r="U66" s="14">
        <v>2009</v>
      </c>
      <c r="V66" s="14">
        <v>2010</v>
      </c>
      <c r="W66" s="234" t="s">
        <v>276</v>
      </c>
      <c r="X66" s="209" t="s">
        <v>159</v>
      </c>
      <c r="Y66" s="209" t="s">
        <v>218</v>
      </c>
      <c r="Z66" s="209" t="s">
        <v>218</v>
      </c>
      <c r="AA66" s="499" t="s">
        <v>159</v>
      </c>
      <c r="AB66" s="499" t="s">
        <v>159</v>
      </c>
    </row>
    <row r="67" spans="1:28" x14ac:dyDescent="0.2">
      <c r="A67" s="130" t="s">
        <v>47</v>
      </c>
      <c r="B67" s="131">
        <f>'Eurostat data'!B65/1000</f>
        <v>0.13800000000000001</v>
      </c>
      <c r="C67" s="131">
        <f>'Eurostat data'!C65/1000</f>
        <v>0.156</v>
      </c>
      <c r="D67" s="131">
        <f>'Eurostat data'!D65/1000</f>
        <v>0.17399999999999999</v>
      </c>
      <c r="E67" s="131">
        <f>'Eurostat data'!E65/1000</f>
        <v>0.189</v>
      </c>
      <c r="F67" s="131">
        <f>'Eurostat data'!F65/1000</f>
        <v>0.23100000000000001</v>
      </c>
      <c r="G67" s="131">
        <f>'Eurostat data'!G65/1000</f>
        <v>0.28199999999999997</v>
      </c>
      <c r="H67" s="131">
        <f>'Eurostat data'!H65/1000</f>
        <v>0.30499999999999999</v>
      </c>
      <c r="I67" s="131">
        <f>'Eurostat data'!I65/1000</f>
        <v>0.32900000000000001</v>
      </c>
      <c r="J67" s="131">
        <f>'Eurostat data'!J65/1000</f>
        <v>0.36199999999999999</v>
      </c>
      <c r="K67" s="131">
        <f>'Eurostat data'!K65/1000</f>
        <v>0.39100000000000001</v>
      </c>
      <c r="L67" s="131">
        <f>'Eurostat data'!L65/1000</f>
        <v>0.43</v>
      </c>
      <c r="M67" s="131">
        <f>'Eurostat data'!M65/1000</f>
        <v>0.48199999999999998</v>
      </c>
      <c r="N67" s="131">
        <f>'Eurostat data'!N65/1000</f>
        <v>0.53300000000000003</v>
      </c>
      <c r="O67" s="131">
        <f>'Eurostat data'!O65/1000</f>
        <v>0.59399999999999997</v>
      </c>
      <c r="P67" s="131">
        <f>'Eurostat data'!P65/1000</f>
        <v>0.68300000000000005</v>
      </c>
      <c r="Q67" s="131">
        <f>'Eurostat data'!Q65/1000</f>
        <v>0.80600000000000005</v>
      </c>
      <c r="R67" s="131">
        <f>'Eurostat data'!R65/1000</f>
        <v>0.98799999999999999</v>
      </c>
      <c r="S67" s="131">
        <f>'Eurostat data'!S65/1000</f>
        <v>1.264</v>
      </c>
      <c r="T67" s="131">
        <f>'Eurostat data'!T65/1000</f>
        <v>1.73</v>
      </c>
      <c r="U67" s="216">
        <f>'Eurostat data'!U65/1000</f>
        <v>2.4980000000000002</v>
      </c>
      <c r="V67" s="216">
        <f>'Eurostat data'!V65/1000</f>
        <v>3.6859999999999999</v>
      </c>
      <c r="W67" s="236">
        <f>V67/$V$72</f>
        <v>2.1418278170323539E-2</v>
      </c>
      <c r="X67" s="235">
        <f>V67/B67-1</f>
        <v>25.710144927536231</v>
      </c>
      <c r="Y67" s="236">
        <f>((V67/B67)^(1/20))-1</f>
        <v>0.17851146598819212</v>
      </c>
      <c r="Z67" s="236">
        <f>((V67/Q67)^(1/5))-1</f>
        <v>0.35532689904806181</v>
      </c>
      <c r="AA67" s="235">
        <f>V67/Q67-1</f>
        <v>3.5732009925558312</v>
      </c>
      <c r="AB67" s="236">
        <f t="shared" ref="AB67:AB69" si="5">V67/U67-1</f>
        <v>0.47558046437149715</v>
      </c>
    </row>
    <row r="68" spans="1:28" x14ac:dyDescent="0.2">
      <c r="A68" s="130" t="s">
        <v>168</v>
      </c>
      <c r="B68" s="132">
        <f>'Eurostat data'!B107/1000</f>
        <v>42.668999999999997</v>
      </c>
      <c r="C68" s="132">
        <f>'Eurostat data'!C107/1000</f>
        <v>44.215000000000003</v>
      </c>
      <c r="D68" s="132">
        <f>'Eurostat data'!D107/1000</f>
        <v>44.795999999999999</v>
      </c>
      <c r="E68" s="132">
        <f>'Eurostat data'!E107/1000</f>
        <v>48.457000000000001</v>
      </c>
      <c r="F68" s="132">
        <f>'Eurostat data'!F107/1000</f>
        <v>48.648000000000003</v>
      </c>
      <c r="G68" s="132">
        <f>'Eurostat data'!G107/1000</f>
        <v>50.631</v>
      </c>
      <c r="H68" s="132">
        <f>'Eurostat data'!H107/1000</f>
        <v>53.92</v>
      </c>
      <c r="I68" s="132">
        <f>'Eurostat data'!I107/1000</f>
        <v>56.447000000000003</v>
      </c>
      <c r="J68" s="132">
        <f>'Eurostat data'!J107/1000</f>
        <v>57.359000000000002</v>
      </c>
      <c r="K68" s="132">
        <f>'Eurostat data'!K107/1000</f>
        <v>57.362000000000002</v>
      </c>
      <c r="L68" s="132">
        <f>'Eurostat data'!L107/1000</f>
        <v>59.561999999999998</v>
      </c>
      <c r="M68" s="132">
        <f>'Eurostat data'!M107/1000</f>
        <v>60.545999999999999</v>
      </c>
      <c r="N68" s="132">
        <f>'Eurostat data'!N107/1000</f>
        <v>62.247</v>
      </c>
      <c r="O68" s="132">
        <f>'Eurostat data'!O107/1000</f>
        <v>67.88</v>
      </c>
      <c r="P68" s="132">
        <f>'Eurostat data'!P107/1000</f>
        <v>72.616</v>
      </c>
      <c r="Q68" s="132">
        <f>'Eurostat data'!Q107/1000</f>
        <v>77.501999999999995</v>
      </c>
      <c r="R68" s="132">
        <f>'Eurostat data'!R107/1000</f>
        <v>83.131</v>
      </c>
      <c r="S68" s="132">
        <f>'Eurostat data'!S107/1000</f>
        <v>91.460999999999999</v>
      </c>
      <c r="T68" s="132">
        <f>'Eurostat data'!T107/1000</f>
        <v>97.847999999999999</v>
      </c>
      <c r="U68" s="132">
        <f>'Eurostat data'!U107/1000</f>
        <v>104.717</v>
      </c>
      <c r="V68" s="132">
        <f>'Eurostat data'!V107/1000</f>
        <v>118.22</v>
      </c>
      <c r="W68" s="236">
        <f t="shared" ref="W68:W71" si="6">V68/$V$72</f>
        <v>0.68694217181108219</v>
      </c>
      <c r="X68" s="235">
        <f t="shared" ref="X68:X71" si="7">V68/B68-1</f>
        <v>1.7706297311865757</v>
      </c>
      <c r="Y68" s="236">
        <f t="shared" ref="Y68:Y71" si="8">((V68/B68)^(1/20))-1</f>
        <v>5.2274205225613324E-2</v>
      </c>
      <c r="Z68" s="236">
        <f t="shared" ref="Z68:Z71" si="9">((V68/Q68)^(1/5))-1</f>
        <v>8.8117033913195808E-2</v>
      </c>
      <c r="AA68" s="235">
        <f t="shared" ref="AA68:AA71" si="10">V68/Q68-1</f>
        <v>0.52537999019380144</v>
      </c>
      <c r="AB68" s="236">
        <f t="shared" si="5"/>
        <v>0.12894754433377575</v>
      </c>
    </row>
    <row r="69" spans="1:28" x14ac:dyDescent="0.2">
      <c r="A69" s="133" t="s">
        <v>49</v>
      </c>
      <c r="B69" s="132">
        <f>'Eurostat data'!B150/1000</f>
        <v>3.1930000000000001</v>
      </c>
      <c r="C69" s="132">
        <f>'Eurostat data'!C150/1000</f>
        <v>3.16</v>
      </c>
      <c r="D69" s="132">
        <f>'Eurostat data'!D150/1000</f>
        <v>3.43</v>
      </c>
      <c r="E69" s="132">
        <f>'Eurostat data'!E150/1000</f>
        <v>3.6030000000000002</v>
      </c>
      <c r="F69" s="132">
        <f>'Eurostat data'!F150/1000</f>
        <v>3.419</v>
      </c>
      <c r="G69" s="132">
        <f>'Eurostat data'!G150/1000</f>
        <v>3.5630000000000002</v>
      </c>
      <c r="H69" s="132">
        <f>'Eurostat data'!H150/1000</f>
        <v>3.843</v>
      </c>
      <c r="I69" s="132">
        <f>'Eurostat data'!I150/1000</f>
        <v>3.9620000000000002</v>
      </c>
      <c r="J69" s="132">
        <f>'Eurostat data'!J150/1000</f>
        <v>4.2389999999999999</v>
      </c>
      <c r="K69" s="132">
        <f>'Eurostat data'!K150/1000</f>
        <v>4.4489999999999998</v>
      </c>
      <c r="L69" s="132">
        <f>'Eurostat data'!L150/1000</f>
        <v>4.7119999999999997</v>
      </c>
      <c r="M69" s="132">
        <f>'Eurostat data'!M150/1000</f>
        <v>4.5830000000000002</v>
      </c>
      <c r="N69" s="132">
        <f>'Eurostat data'!N150/1000</f>
        <v>4.7370000000000001</v>
      </c>
      <c r="O69" s="132">
        <f>'Eurostat data'!O150/1000</f>
        <v>5.3239999999999998</v>
      </c>
      <c r="P69" s="132">
        <f>'Eurostat data'!P150/1000</f>
        <v>5.4080000000000004</v>
      </c>
      <c r="Q69" s="132">
        <f>'Eurostat data'!Q150/1000</f>
        <v>5.3540000000000001</v>
      </c>
      <c r="R69" s="132">
        <f>'Eurostat data'!R150/1000</f>
        <v>5.5819999999999999</v>
      </c>
      <c r="S69" s="132">
        <f>'Eurostat data'!S150/1000</f>
        <v>5.7229999999999999</v>
      </c>
      <c r="T69" s="132">
        <f>'Eurostat data'!T150/1000</f>
        <v>5.7329999999999997</v>
      </c>
      <c r="U69" s="132">
        <f>'Eurostat data'!U150/1000</f>
        <v>5.8140000000000001</v>
      </c>
      <c r="V69" s="132">
        <f>'Eurostat data'!V150/1000</f>
        <v>5.8810000000000002</v>
      </c>
      <c r="W69" s="236">
        <f t="shared" si="6"/>
        <v>3.4172787281517292E-2</v>
      </c>
      <c r="X69" s="235">
        <f t="shared" si="7"/>
        <v>0.84184152834325099</v>
      </c>
      <c r="Y69" s="236">
        <f t="shared" si="8"/>
        <v>3.1009371886656645E-2</v>
      </c>
      <c r="Z69" s="236">
        <f t="shared" si="9"/>
        <v>1.8953962452215256E-2</v>
      </c>
      <c r="AA69" s="235">
        <f t="shared" si="10"/>
        <v>9.843107956667918E-2</v>
      </c>
      <c r="AB69" s="236">
        <f t="shared" si="5"/>
        <v>1.1523907808737466E-2</v>
      </c>
    </row>
    <row r="70" spans="1:28" x14ac:dyDescent="0.2">
      <c r="A70" s="133" t="s">
        <v>174</v>
      </c>
      <c r="B70" s="132">
        <f>'Eurostat data'!B199/1000</f>
        <v>24.609000000000002</v>
      </c>
      <c r="C70" s="132">
        <f>'Eurostat data'!C199/1000</f>
        <v>25.47</v>
      </c>
      <c r="D70" s="132">
        <f>'Eurostat data'!D199/1000</f>
        <v>26.693000000000001</v>
      </c>
      <c r="E70" s="132">
        <f>'Eurostat data'!E199/1000</f>
        <v>27.279</v>
      </c>
      <c r="F70" s="132">
        <f>'Eurostat data'!F199/1000</f>
        <v>28.151</v>
      </c>
      <c r="G70" s="132">
        <f>'Eurostat data'!G199/1000</f>
        <v>28.045000000000002</v>
      </c>
      <c r="H70" s="132">
        <f>'Eurostat data'!H199/1000</f>
        <v>27.876000000000001</v>
      </c>
      <c r="I70" s="132">
        <f>'Eurostat data'!I199/1000</f>
        <v>28.530999999999999</v>
      </c>
      <c r="J70" s="132">
        <f>'Eurostat data'!J199/1000</f>
        <v>29.529</v>
      </c>
      <c r="K70" s="132">
        <f>'Eurostat data'!K199/1000</f>
        <v>29.292000000000002</v>
      </c>
      <c r="L70" s="132">
        <f>'Eurostat data'!L199/1000</f>
        <v>30.312000000000001</v>
      </c>
      <c r="M70" s="132">
        <f>'Eurostat data'!M199/1000</f>
        <v>32.030999999999999</v>
      </c>
      <c r="N70" s="132">
        <f>'Eurostat data'!N199/1000</f>
        <v>27.088000000000001</v>
      </c>
      <c r="O70" s="132">
        <f>'Eurostat data'!O199/1000</f>
        <v>26.292000000000002</v>
      </c>
      <c r="P70" s="132">
        <f>'Eurostat data'!P199/1000</f>
        <v>27.791</v>
      </c>
      <c r="Q70" s="132">
        <f>'Eurostat data'!Q199/1000</f>
        <v>26.273</v>
      </c>
      <c r="R70" s="132">
        <f>'Eurostat data'!R199/1000</f>
        <v>26.594000000000001</v>
      </c>
      <c r="S70" s="132">
        <f>'Eurostat data'!S199/1000</f>
        <v>26.652000000000001</v>
      </c>
      <c r="T70" s="132">
        <f>'Eurostat data'!T199/1000</f>
        <v>28.145</v>
      </c>
      <c r="U70" s="132">
        <f>'Eurostat data'!U199/1000</f>
        <v>28.218</v>
      </c>
      <c r="V70" s="132">
        <f>'Eurostat data'!V199/1000</f>
        <v>31.492000000000001</v>
      </c>
      <c r="W70" s="236">
        <f t="shared" si="6"/>
        <v>0.18299088880624767</v>
      </c>
      <c r="X70" s="235">
        <f t="shared" si="7"/>
        <v>0.27969442074037953</v>
      </c>
      <c r="Y70" s="236">
        <f t="shared" si="8"/>
        <v>1.2407406839488822E-2</v>
      </c>
      <c r="Z70" s="236">
        <f t="shared" si="9"/>
        <v>3.6902962744559398E-2</v>
      </c>
      <c r="AA70" s="235">
        <f t="shared" si="10"/>
        <v>0.19864499676473946</v>
      </c>
      <c r="AB70" s="236">
        <f>V70/U70-1</f>
        <v>0.11602523212134108</v>
      </c>
    </row>
    <row r="71" spans="1:28" x14ac:dyDescent="0.2">
      <c r="A71" s="133" t="s">
        <v>173</v>
      </c>
      <c r="B71" s="131">
        <f>'Eurostat data'!B243/1000</f>
        <v>6.7000000000000004E-2</v>
      </c>
      <c r="C71" s="131">
        <f>'Eurostat data'!C243/1000</f>
        <v>9.4E-2</v>
      </c>
      <c r="D71" s="131">
        <f>'Eurostat data'!D243/1000</f>
        <v>0.13400000000000001</v>
      </c>
      <c r="E71" s="131">
        <f>'Eurostat data'!E243/1000</f>
        <v>0.20200000000000001</v>
      </c>
      <c r="F71" s="131">
        <f>'Eurostat data'!F243/1000</f>
        <v>0.3</v>
      </c>
      <c r="G71" s="131">
        <f>'Eurostat data'!G243/1000</f>
        <v>0.35</v>
      </c>
      <c r="H71" s="131">
        <f>'Eurostat data'!H243/1000</f>
        <v>0.41899999999999998</v>
      </c>
      <c r="I71" s="131">
        <f>'Eurostat data'!I243/1000</f>
        <v>0.63300000000000001</v>
      </c>
      <c r="J71" s="131">
        <f>'Eurostat data'!J243/1000</f>
        <v>0.96899999999999997</v>
      </c>
      <c r="K71" s="131">
        <f>'Eurostat data'!K243/1000</f>
        <v>1.2210000000000001</v>
      </c>
      <c r="L71" s="131">
        <f>'Eurostat data'!L243/1000</f>
        <v>1.913</v>
      </c>
      <c r="M71" s="131">
        <f>'Eurostat data'!M243/1000</f>
        <v>2.2959999999999998</v>
      </c>
      <c r="N71" s="131">
        <f>'Eurostat data'!N243/1000</f>
        <v>3.1230000000000002</v>
      </c>
      <c r="O71" s="131">
        <f>'Eurostat data'!O243/1000</f>
        <v>3.8140000000000001</v>
      </c>
      <c r="P71" s="131">
        <f>'Eurostat data'!P243/1000</f>
        <v>5.0670000000000002</v>
      </c>
      <c r="Q71" s="131">
        <f>'Eurostat data'!Q243/1000</f>
        <v>6.0570000000000004</v>
      </c>
      <c r="R71" s="131">
        <f>'Eurostat data'!R243/1000</f>
        <v>7.077</v>
      </c>
      <c r="S71" s="131">
        <f>'Eurostat data'!S243/1000</f>
        <v>8.9719999999999995</v>
      </c>
      <c r="T71" s="131">
        <f>'Eurostat data'!T243/1000</f>
        <v>10.273</v>
      </c>
      <c r="U71" s="132">
        <f>'Eurostat data'!U243/1000</f>
        <v>11.439</v>
      </c>
      <c r="V71" s="132">
        <f>'Eurostat data'!V243/1000</f>
        <v>12.817</v>
      </c>
      <c r="W71" s="236">
        <f t="shared" si="6"/>
        <v>7.4475873930829301E-2</v>
      </c>
      <c r="X71" s="235">
        <f t="shared" si="7"/>
        <v>190.29850746268656</v>
      </c>
      <c r="Y71" s="236">
        <f t="shared" si="8"/>
        <v>0.30042580574388356</v>
      </c>
      <c r="Z71" s="236">
        <f t="shared" si="9"/>
        <v>0.16173149157259381</v>
      </c>
      <c r="AA71" s="235">
        <f t="shared" si="10"/>
        <v>1.1160640581145782</v>
      </c>
      <c r="AB71" s="236">
        <f>V71/U71-1</f>
        <v>0.12046507561849817</v>
      </c>
    </row>
    <row r="72" spans="1:28" s="28" customFormat="1" x14ac:dyDescent="0.2">
      <c r="A72" s="134"/>
      <c r="B72" s="135">
        <f>B67+B68+B69+B70+B71</f>
        <v>70.675999999999988</v>
      </c>
      <c r="C72" s="135">
        <f t="shared" ref="C72:T72" si="11">C67+C68+C69+C70+C71</f>
        <v>73.094999999999999</v>
      </c>
      <c r="D72" s="135">
        <f t="shared" si="11"/>
        <v>75.227000000000004</v>
      </c>
      <c r="E72" s="135">
        <f t="shared" si="11"/>
        <v>79.73</v>
      </c>
      <c r="F72" s="135">
        <f t="shared" si="11"/>
        <v>80.748999999999995</v>
      </c>
      <c r="G72" s="135">
        <f t="shared" si="11"/>
        <v>82.870999999999995</v>
      </c>
      <c r="H72" s="135">
        <f t="shared" si="11"/>
        <v>86.363</v>
      </c>
      <c r="I72" s="135">
        <f t="shared" si="11"/>
        <v>89.902000000000001</v>
      </c>
      <c r="J72" s="135">
        <f t="shared" si="11"/>
        <v>92.457999999999998</v>
      </c>
      <c r="K72" s="135">
        <f t="shared" si="11"/>
        <v>92.715000000000003</v>
      </c>
      <c r="L72" s="135">
        <f t="shared" si="11"/>
        <v>96.928999999999988</v>
      </c>
      <c r="M72" s="135">
        <f t="shared" si="11"/>
        <v>99.938000000000002</v>
      </c>
      <c r="N72" s="135">
        <f t="shared" si="11"/>
        <v>97.727999999999994</v>
      </c>
      <c r="O72" s="135">
        <f t="shared" si="11"/>
        <v>103.904</v>
      </c>
      <c r="P72" s="135">
        <f t="shared" si="11"/>
        <v>111.565</v>
      </c>
      <c r="Q72" s="135">
        <f t="shared" si="11"/>
        <v>115.99199999999999</v>
      </c>
      <c r="R72" s="135">
        <f t="shared" si="11"/>
        <v>123.37199999999999</v>
      </c>
      <c r="S72" s="135">
        <f t="shared" si="11"/>
        <v>134.072</v>
      </c>
      <c r="T72" s="135">
        <f t="shared" si="11"/>
        <v>143.72900000000001</v>
      </c>
      <c r="U72" s="135">
        <f>U67+U68+U69+U70+U71</f>
        <v>152.68599999999998</v>
      </c>
      <c r="V72" s="135">
        <f>V67+V68+V69+V70+V71</f>
        <v>172.096</v>
      </c>
    </row>
    <row r="73" spans="1:28" s="28" customFormat="1" x14ac:dyDescent="0.2">
      <c r="A73" s="134"/>
      <c r="B73" s="500"/>
      <c r="C73" s="500"/>
      <c r="D73" s="500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O73" s="500"/>
      <c r="P73" s="500"/>
      <c r="Q73" s="500"/>
      <c r="R73" s="500"/>
      <c r="S73" s="500"/>
      <c r="T73" s="500"/>
      <c r="U73" s="500"/>
      <c r="V73" s="500"/>
      <c r="W73" s="501"/>
    </row>
    <row r="74" spans="1:28" s="28" customFormat="1" x14ac:dyDescent="0.2">
      <c r="A74" s="134" t="s">
        <v>321</v>
      </c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</row>
    <row r="75" spans="1:28" x14ac:dyDescent="0.2">
      <c r="A75" s="133" t="s">
        <v>172</v>
      </c>
      <c r="B75" s="136">
        <f>'Eurostat data'!B418/1000</f>
        <v>6.0000000000000001E-3</v>
      </c>
      <c r="C75" s="136">
        <f>'Eurostat data'!C418/1000</f>
        <v>7.0000000000000001E-3</v>
      </c>
      <c r="D75" s="136">
        <f>'Eurostat data'!D418/1000</f>
        <v>1.7999999999999999E-2</v>
      </c>
      <c r="E75" s="136">
        <f>'Eurostat data'!E418/1000</f>
        <v>4.4999999999999998E-2</v>
      </c>
      <c r="F75" s="136">
        <f>'Eurostat data'!F418/1000</f>
        <v>0.128</v>
      </c>
      <c r="G75" s="136">
        <f>'Eurostat data'!G418/1000</f>
        <v>0.217</v>
      </c>
      <c r="H75" s="136">
        <f>'Eurostat data'!H418/1000</f>
        <v>0.311</v>
      </c>
      <c r="I75" s="136">
        <f>'Eurostat data'!I418/1000</f>
        <v>0.39900000000000002</v>
      </c>
      <c r="J75" s="136">
        <f>'Eurostat data'!J418/1000</f>
        <v>0.4</v>
      </c>
      <c r="K75" s="136">
        <f>'Eurostat data'!K418/1000</f>
        <v>0.44900000000000001</v>
      </c>
      <c r="L75" s="136">
        <f>'Eurostat data'!L418/1000</f>
        <v>0.70699999999999996</v>
      </c>
      <c r="M75" s="136">
        <f>'Eurostat data'!M418/1000</f>
        <v>0.83099999999999996</v>
      </c>
      <c r="N75" s="136">
        <f>'Eurostat data'!N418/1000</f>
        <v>1.1100000000000001</v>
      </c>
      <c r="O75" s="136">
        <f>'Eurostat data'!O418/1000</f>
        <v>1.4630000000000001</v>
      </c>
      <c r="P75" s="136">
        <f>'Eurostat data'!P418/1000</f>
        <v>2.1150000000000002</v>
      </c>
      <c r="Q75" s="136">
        <f>'Eurostat data'!Q418/1000</f>
        <v>3.859</v>
      </c>
      <c r="R75" s="136">
        <f>'Eurostat data'!R418/1000</f>
        <v>6.4969999999999999</v>
      </c>
      <c r="S75" s="136">
        <f>'Eurostat data'!S418/1000</f>
        <v>8.4640000000000004</v>
      </c>
      <c r="T75" s="136">
        <f>'Eurostat data'!T418/1000</f>
        <v>11.279</v>
      </c>
      <c r="U75" s="136">
        <f>'Eurostat data'!U418/1000</f>
        <v>13.831</v>
      </c>
      <c r="V75" s="136">
        <f>'Eurostat data'!V418/1000</f>
        <v>15.525</v>
      </c>
      <c r="W75" s="26">
        <f>V75/$V$79</f>
        <v>0.12365689890003106</v>
      </c>
    </row>
    <row r="76" spans="1:28" x14ac:dyDescent="0.2">
      <c r="A76" s="133" t="s">
        <v>171</v>
      </c>
      <c r="B76" s="132">
        <f>'Eurostat data'!B464/1000</f>
        <v>39.856999999999999</v>
      </c>
      <c r="C76" s="132">
        <f>'Eurostat data'!C464/1000</f>
        <v>41.268000000000001</v>
      </c>
      <c r="D76" s="132">
        <f>'Eurostat data'!D464/1000</f>
        <v>41.676000000000002</v>
      </c>
      <c r="E76" s="132">
        <f>'Eurostat data'!E464/1000</f>
        <v>45.109000000000002</v>
      </c>
      <c r="F76" s="132">
        <f>'Eurostat data'!F464/1000</f>
        <v>45.085999999999999</v>
      </c>
      <c r="G76" s="132">
        <f>'Eurostat data'!G464/1000</f>
        <v>46.597999999999999</v>
      </c>
      <c r="H76" s="132">
        <f>'Eurostat data'!H464/1000</f>
        <v>49.429000000000002</v>
      </c>
      <c r="I76" s="132">
        <f>'Eurostat data'!I464/1000</f>
        <v>51.484000000000002</v>
      </c>
      <c r="J76" s="132">
        <f>'Eurostat data'!J464/1000</f>
        <v>52.072000000000003</v>
      </c>
      <c r="K76" s="132">
        <f>'Eurostat data'!K464/1000</f>
        <v>51.497999999999998</v>
      </c>
      <c r="L76" s="132">
        <f>'Eurostat data'!L464/1000</f>
        <v>52.734000000000002</v>
      </c>
      <c r="M76" s="132">
        <f>'Eurostat data'!M464/1000</f>
        <v>52.859000000000002</v>
      </c>
      <c r="N76" s="132">
        <f>'Eurostat data'!N464/1000</f>
        <v>53.548000000000002</v>
      </c>
      <c r="O76" s="132">
        <f>'Eurostat data'!O464/1000</f>
        <v>58.591000000000001</v>
      </c>
      <c r="P76" s="132">
        <f>'Eurostat data'!P464/1000</f>
        <v>61.872999999999998</v>
      </c>
      <c r="Q76" s="132">
        <f>'Eurostat data'!Q464/1000</f>
        <v>63.933999999999997</v>
      </c>
      <c r="R76" s="132">
        <f>'Eurostat data'!R464/1000</f>
        <v>66.466999999999999</v>
      </c>
      <c r="S76" s="132">
        <f>'Eurostat data'!S464/1000</f>
        <v>68.537000000000006</v>
      </c>
      <c r="T76" s="132">
        <f>'Eurostat data'!T464/1000</f>
        <v>71.537999999999997</v>
      </c>
      <c r="U76" s="132">
        <f>'Eurostat data'!U464/1000</f>
        <v>75.111999999999995</v>
      </c>
      <c r="V76" s="132">
        <f>'Eurostat data'!V464/1000</f>
        <v>83.58</v>
      </c>
      <c r="W76" s="26">
        <f t="shared" ref="W76:W78" si="12">V76/$V$79</f>
        <v>0.66571617456132659</v>
      </c>
    </row>
    <row r="77" spans="1:28" x14ac:dyDescent="0.2">
      <c r="A77" s="133" t="s">
        <v>170</v>
      </c>
      <c r="B77" s="132">
        <f>'Eurostat data'!B506/1000</f>
        <v>0.66500000000000004</v>
      </c>
      <c r="C77" s="132">
        <f>'Eurostat data'!C506/1000</f>
        <v>0.71699999999999997</v>
      </c>
      <c r="D77" s="132">
        <f>'Eurostat data'!D506/1000</f>
        <v>0.84</v>
      </c>
      <c r="E77" s="132">
        <f>'Eurostat data'!E506/1000</f>
        <v>0.94299999999999995</v>
      </c>
      <c r="F77" s="132">
        <f>'Eurostat data'!F506/1000</f>
        <v>1.0169999999999999</v>
      </c>
      <c r="G77" s="132">
        <f>'Eurostat data'!G506/1000</f>
        <v>1.1359999999999999</v>
      </c>
      <c r="H77" s="132">
        <f>'Eurostat data'!H506/1000</f>
        <v>1.2789999999999999</v>
      </c>
      <c r="I77" s="132">
        <f>'Eurostat data'!I506/1000</f>
        <v>1.484</v>
      </c>
      <c r="J77" s="132">
        <f>'Eurostat data'!J506/1000</f>
        <v>1.595</v>
      </c>
      <c r="K77" s="132">
        <f>'Eurostat data'!K506/1000</f>
        <v>1.7789999999999999</v>
      </c>
      <c r="L77" s="132">
        <f>'Eurostat data'!L506/1000</f>
        <v>2.2549999999999999</v>
      </c>
      <c r="M77" s="132">
        <f>'Eurostat data'!M506/1000</f>
        <v>2.746</v>
      </c>
      <c r="N77" s="132">
        <f>'Eurostat data'!N506/1000</f>
        <v>3.3860000000000001</v>
      </c>
      <c r="O77" s="132">
        <f>'Eurostat data'!O506/1000</f>
        <v>3.375</v>
      </c>
      <c r="P77" s="132">
        <f>'Eurostat data'!P506/1000</f>
        <v>3.8530000000000002</v>
      </c>
      <c r="Q77" s="132">
        <f>'Eurostat data'!Q506/1000</f>
        <v>4.4690000000000003</v>
      </c>
      <c r="R77" s="132">
        <f>'Eurostat data'!R506/1000</f>
        <v>4.7690000000000001</v>
      </c>
      <c r="S77" s="132">
        <f>'Eurostat data'!S506/1000</f>
        <v>7.0279999999999996</v>
      </c>
      <c r="T77" s="132">
        <f>'Eurostat data'!T506/1000</f>
        <v>7.3120000000000003</v>
      </c>
      <c r="U77" s="132">
        <f>'Eurostat data'!U506/1000</f>
        <v>8.1760000000000002</v>
      </c>
      <c r="V77" s="132">
        <f>'Eurostat data'!V506/1000</f>
        <v>10.964</v>
      </c>
      <c r="W77" s="26">
        <f t="shared" si="12"/>
        <v>8.732845343252435E-2</v>
      </c>
      <c r="Z77">
        <f>V67/Q67</f>
        <v>4.5732009925558312</v>
      </c>
    </row>
    <row r="78" spans="1:28" x14ac:dyDescent="0.2">
      <c r="A78" s="133" t="s">
        <v>169</v>
      </c>
      <c r="B78" s="132">
        <f>'Eurostat data'!B548/1000</f>
        <v>4.101</v>
      </c>
      <c r="C78" s="132">
        <f>'Eurostat data'!C548/1000</f>
        <v>4.2679999999999998</v>
      </c>
      <c r="D78" s="132">
        <f>'Eurostat data'!D548/1000</f>
        <v>4.3689999999999998</v>
      </c>
      <c r="E78" s="132">
        <f>'Eurostat data'!E548/1000</f>
        <v>4.569</v>
      </c>
      <c r="F78" s="132">
        <f>'Eurostat data'!F548/1000</f>
        <v>4.6970000000000001</v>
      </c>
      <c r="G78" s="132">
        <f>'Eurostat data'!G548/1000</f>
        <v>5.26</v>
      </c>
      <c r="H78" s="132">
        <f>'Eurostat data'!H548/1000</f>
        <v>5.7140000000000004</v>
      </c>
      <c r="I78" s="132">
        <f>'Eurostat data'!I548/1000</f>
        <v>6.0709999999999997</v>
      </c>
      <c r="J78" s="132">
        <f>'Eurostat data'!J548/1000</f>
        <v>6.4429999999999996</v>
      </c>
      <c r="K78" s="132">
        <f>'Eurostat data'!K548/1000</f>
        <v>7.12</v>
      </c>
      <c r="L78" s="132">
        <f>'Eurostat data'!L548/1000</f>
        <v>7.476</v>
      </c>
      <c r="M78" s="132">
        <f>'Eurostat data'!M548/1000</f>
        <v>7.9729999999999999</v>
      </c>
      <c r="N78" s="132">
        <f>'Eurostat data'!N548/1000</f>
        <v>8.1479999999999997</v>
      </c>
      <c r="O78" s="132">
        <f>'Eurostat data'!O548/1000</f>
        <v>8.7940000000000005</v>
      </c>
      <c r="P78" s="132">
        <f>'Eurostat data'!P548/1000</f>
        <v>9.4139999999999997</v>
      </c>
      <c r="Q78" s="132">
        <f>'Eurostat data'!Q548/1000</f>
        <v>10.367000000000001</v>
      </c>
      <c r="R78" s="132">
        <f>'Eurostat data'!R548/1000</f>
        <v>10.881</v>
      </c>
      <c r="S78" s="132">
        <f>'Eurostat data'!S548/1000</f>
        <v>14.369</v>
      </c>
      <c r="T78" s="132">
        <f>'Eurostat data'!T548/1000</f>
        <v>14.882</v>
      </c>
      <c r="U78" s="132">
        <f>'Eurostat data'!U548/1000</f>
        <v>14.593999999999999</v>
      </c>
      <c r="V78" s="132">
        <f>'Eurostat data'!V548/1000</f>
        <v>15.48</v>
      </c>
      <c r="W78" s="26">
        <f t="shared" si="12"/>
        <v>0.12329847310611793</v>
      </c>
    </row>
    <row r="79" spans="1:28" s="28" customFormat="1" x14ac:dyDescent="0.2">
      <c r="B79" s="137">
        <f>B75+B76+B77+B78</f>
        <v>44.628999999999998</v>
      </c>
      <c r="C79" s="137">
        <f t="shared" ref="C79:T79" si="13">C75+C76+C77+C78</f>
        <v>46.26</v>
      </c>
      <c r="D79" s="137">
        <f t="shared" si="13"/>
        <v>46.903000000000006</v>
      </c>
      <c r="E79" s="137">
        <f t="shared" si="13"/>
        <v>50.666000000000004</v>
      </c>
      <c r="F79" s="137">
        <f t="shared" si="13"/>
        <v>50.928000000000004</v>
      </c>
      <c r="G79" s="137">
        <f t="shared" si="13"/>
        <v>53.210999999999999</v>
      </c>
      <c r="H79" s="137">
        <f t="shared" si="13"/>
        <v>56.733000000000004</v>
      </c>
      <c r="I79" s="137">
        <f t="shared" si="13"/>
        <v>59.438000000000002</v>
      </c>
      <c r="J79" s="137">
        <f t="shared" si="13"/>
        <v>60.51</v>
      </c>
      <c r="K79" s="137">
        <f t="shared" si="13"/>
        <v>60.845999999999997</v>
      </c>
      <c r="L79" s="137">
        <f t="shared" si="13"/>
        <v>63.172000000000004</v>
      </c>
      <c r="M79" s="137">
        <f t="shared" si="13"/>
        <v>64.409000000000006</v>
      </c>
      <c r="N79" s="137">
        <f t="shared" si="13"/>
        <v>66.192000000000007</v>
      </c>
      <c r="O79" s="137">
        <f t="shared" si="13"/>
        <v>72.222999999999999</v>
      </c>
      <c r="P79" s="137">
        <f t="shared" si="13"/>
        <v>77.254999999999995</v>
      </c>
      <c r="Q79" s="137">
        <f t="shared" si="13"/>
        <v>82.628999999999991</v>
      </c>
      <c r="R79" s="137">
        <f t="shared" si="13"/>
        <v>88.614000000000004</v>
      </c>
      <c r="S79" s="137">
        <f t="shared" si="13"/>
        <v>98.39800000000001</v>
      </c>
      <c r="T79" s="137">
        <f t="shared" si="13"/>
        <v>105.011</v>
      </c>
      <c r="U79" s="137">
        <f>U75+U76+U77+U78</f>
        <v>111.71299999999999</v>
      </c>
      <c r="V79" s="137">
        <f>V75+V76+V77+V78</f>
        <v>125.54900000000001</v>
      </c>
    </row>
    <row r="80" spans="1:28" ht="13.5" thickBot="1" x14ac:dyDescent="0.25">
      <c r="O80" s="50"/>
      <c r="S80" s="50"/>
      <c r="T80" s="50"/>
      <c r="U80" s="50"/>
      <c r="V80" s="50"/>
    </row>
    <row r="81" spans="1:25" ht="16.5" thickTop="1" x14ac:dyDescent="0.25">
      <c r="A81" s="127" t="s">
        <v>196</v>
      </c>
      <c r="B81" s="124" t="s">
        <v>160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1:25" x14ac:dyDescent="0.2">
      <c r="A82" s="13" t="s">
        <v>3</v>
      </c>
      <c r="B82" s="14">
        <v>1990</v>
      </c>
      <c r="C82" s="14">
        <v>1991</v>
      </c>
      <c r="D82" s="14">
        <v>1992</v>
      </c>
      <c r="E82" s="14">
        <v>1993</v>
      </c>
      <c r="F82" s="14">
        <v>1994</v>
      </c>
      <c r="G82" s="14">
        <v>1995</v>
      </c>
      <c r="H82" s="14">
        <v>1996</v>
      </c>
      <c r="I82" s="14">
        <v>1997</v>
      </c>
      <c r="J82" s="14">
        <v>1998</v>
      </c>
      <c r="K82" s="14">
        <v>1999</v>
      </c>
      <c r="L82" s="14">
        <v>2000</v>
      </c>
      <c r="M82" s="14">
        <v>2001</v>
      </c>
      <c r="N82" s="14">
        <v>2002</v>
      </c>
      <c r="O82" s="14">
        <v>2003</v>
      </c>
      <c r="P82" s="14">
        <v>2004</v>
      </c>
      <c r="Q82" s="14">
        <v>2005</v>
      </c>
      <c r="R82" s="14">
        <v>2006</v>
      </c>
      <c r="S82" s="14">
        <v>2007</v>
      </c>
      <c r="T82" s="14">
        <v>2008</v>
      </c>
      <c r="U82" s="14">
        <v>2009</v>
      </c>
      <c r="V82" s="14">
        <v>2010</v>
      </c>
      <c r="W82" s="331" t="s">
        <v>276</v>
      </c>
      <c r="Y82" s="168" t="s">
        <v>322</v>
      </c>
    </row>
    <row r="83" spans="1:25" x14ac:dyDescent="0.2">
      <c r="A83" s="130" t="s">
        <v>47</v>
      </c>
      <c r="B83" s="131">
        <f>'Eurostat data'!B98/1000</f>
        <v>3.5999999999999997E-2</v>
      </c>
      <c r="C83" s="131">
        <f>'Eurostat data'!C98/1000</f>
        <v>0.05</v>
      </c>
      <c r="D83" s="131">
        <f>'Eurostat data'!D98/1000</f>
        <v>7.0999999999999994E-2</v>
      </c>
      <c r="E83" s="131">
        <f>'Eurostat data'!E98/1000</f>
        <v>0.1</v>
      </c>
      <c r="F83" s="131">
        <f>'Eurostat data'!F98/1000</f>
        <v>0.14299999999999999</v>
      </c>
      <c r="G83" s="131">
        <f>'Eurostat data'!G98/1000</f>
        <v>0.159</v>
      </c>
      <c r="H83" s="131">
        <f>'Eurostat data'!H98/1000</f>
        <v>0.17599999999999999</v>
      </c>
      <c r="I83" s="131">
        <f>'Eurostat data'!I98/1000</f>
        <v>0.19700000000000001</v>
      </c>
      <c r="J83" s="131">
        <f>'Eurostat data'!J98/1000</f>
        <v>0.22900000000000001</v>
      </c>
      <c r="K83" s="131">
        <f>'Eurostat data'!K98/1000</f>
        <v>0.25700000000000001</v>
      </c>
      <c r="L83" s="131">
        <f>'Eurostat data'!L98/1000</f>
        <v>0.28399999999999997</v>
      </c>
      <c r="M83" s="131">
        <f>'Eurostat data'!M98/1000</f>
        <v>0.31</v>
      </c>
      <c r="N83" s="131">
        <f>'Eurostat data'!N98/1000</f>
        <v>0.34100000000000003</v>
      </c>
      <c r="O83" s="131">
        <f>'Eurostat data'!O98/1000</f>
        <v>0.374</v>
      </c>
      <c r="P83" s="131">
        <f>'Eurostat data'!P98/1000</f>
        <v>0.4</v>
      </c>
      <c r="Q83" s="131">
        <f>'Eurostat data'!Q98/1000</f>
        <v>0.41099999999999998</v>
      </c>
      <c r="R83" s="131">
        <f>'Eurostat data'!R98/1000</f>
        <v>0.43</v>
      </c>
      <c r="S83" s="131">
        <f>'Eurostat data'!S98/1000</f>
        <v>0.45</v>
      </c>
      <c r="T83" s="131">
        <f>'Eurostat data'!T98/1000</f>
        <v>0.45300000000000001</v>
      </c>
      <c r="U83" s="131">
        <f>'Eurostat data'!U98/1000</f>
        <v>0.47199999999999998</v>
      </c>
      <c r="V83" s="131">
        <f>'Eurostat data'!V98/1000</f>
        <v>0.48299999999999998</v>
      </c>
      <c r="W83" s="164">
        <f>V83/$V$88</f>
        <v>1.4094608343227991E-2</v>
      </c>
      <c r="Y83" s="26">
        <f>V83/('Table 1 Share RE in GIEC'!$V$95/1000)</f>
        <v>2.7952352773462207E-3</v>
      </c>
    </row>
    <row r="84" spans="1:25" x14ac:dyDescent="0.2">
      <c r="A84" s="130" t="s">
        <v>168</v>
      </c>
      <c r="B84" s="132">
        <f>'Eurostat data'!B141/1000</f>
        <v>9.1839999999999993</v>
      </c>
      <c r="C84" s="132">
        <f>'Eurostat data'!C141/1000</f>
        <v>9.2100000000000009</v>
      </c>
      <c r="D84" s="132">
        <f>'Eurostat data'!D141/1000</f>
        <v>9.1660000000000004</v>
      </c>
      <c r="E84" s="132">
        <f>'Eurostat data'!E141/1000</f>
        <v>9.202</v>
      </c>
      <c r="F84" s="132">
        <f>'Eurostat data'!F141/1000</f>
        <v>9.2530000000000001</v>
      </c>
      <c r="G84" s="132">
        <f>'Eurostat data'!G141/1000</f>
        <v>9.2279999999999998</v>
      </c>
      <c r="H84" s="132">
        <f>'Eurostat data'!H141/1000</f>
        <v>9.2430000000000003</v>
      </c>
      <c r="I84" s="132">
        <f>'Eurostat data'!I141/1000</f>
        <v>9.1940000000000008</v>
      </c>
      <c r="J84" s="132">
        <f>'Eurostat data'!J141/1000</f>
        <v>9.3019999999999996</v>
      </c>
      <c r="K84" s="132">
        <f>'Eurostat data'!K141/1000</f>
        <v>9.3889999999999993</v>
      </c>
      <c r="L84" s="132">
        <f>'Eurostat data'!L141/1000</f>
        <v>8.9350000000000005</v>
      </c>
      <c r="M84" s="132">
        <f>'Eurostat data'!M141/1000</f>
        <v>8.5960000000000001</v>
      </c>
      <c r="N84" s="132">
        <f>'Eurostat data'!N141/1000</f>
        <v>8.3979999999999997</v>
      </c>
      <c r="O84" s="132">
        <f>'Eurostat data'!O141/1000</f>
        <v>8.2460000000000004</v>
      </c>
      <c r="P84" s="132">
        <f>'Eurostat data'!P141/1000</f>
        <v>7.984</v>
      </c>
      <c r="Q84" s="132">
        <f>'Eurostat data'!Q141/1000</f>
        <v>7.8890000000000002</v>
      </c>
      <c r="R84" s="132">
        <f>'Eurostat data'!R141/1000</f>
        <v>7.7610000000000001</v>
      </c>
      <c r="S84" s="132">
        <f>'Eurostat data'!S141/1000</f>
        <v>7.6199636551101948</v>
      </c>
      <c r="T84" s="132">
        <f>'Eurostat data'!T141/1000</f>
        <v>7.5929566954504457</v>
      </c>
      <c r="U84" s="132">
        <f>'Eurostat data'!U141/1000</f>
        <v>7.4159110710143059</v>
      </c>
      <c r="V84" s="132">
        <f>'Eurostat data'!V141/1000</f>
        <v>7.7279914937491938</v>
      </c>
      <c r="W84" s="164">
        <f t="shared" ref="W84:W87" si="14">V84/$V$88</f>
        <v>0.22551348526747894</v>
      </c>
      <c r="Y84" s="26">
        <f>V84/('Table 1 Share RE in GIEC'!$V$95/1000)</f>
        <v>4.4723715209853548E-2</v>
      </c>
    </row>
    <row r="85" spans="1:25" x14ac:dyDescent="0.2">
      <c r="A85" s="133" t="s">
        <v>49</v>
      </c>
      <c r="B85" s="132">
        <f>'Eurostat data'!B184/1000</f>
        <v>1.5409999999999999</v>
      </c>
      <c r="C85" s="132">
        <f>'Eurostat data'!C184/1000</f>
        <v>1.59</v>
      </c>
      <c r="D85" s="132">
        <f>'Eurostat data'!D184/1000</f>
        <v>1.546</v>
      </c>
      <c r="E85" s="132">
        <f>'Eurostat data'!E184/1000</f>
        <v>1.6539999999999999</v>
      </c>
      <c r="F85" s="132">
        <f>'Eurostat data'!F184/1000</f>
        <v>1.6539999999999999</v>
      </c>
      <c r="G85" s="132">
        <f>'Eurostat data'!G184/1000</f>
        <v>1.7609999999999999</v>
      </c>
      <c r="H85" s="132">
        <f>'Eurostat data'!H184/1000</f>
        <v>1.845</v>
      </c>
      <c r="I85" s="132">
        <f>'Eurostat data'!I184/1000</f>
        <v>1.9279999999999999</v>
      </c>
      <c r="J85" s="132">
        <f>'Eurostat data'!J184/1000</f>
        <v>2.0859999999999999</v>
      </c>
      <c r="K85" s="132">
        <f>'Eurostat data'!K184/1000</f>
        <v>2.4620000000000002</v>
      </c>
      <c r="L85" s="132">
        <f>'Eurostat data'!L184/1000</f>
        <v>2.5449999999999999</v>
      </c>
      <c r="M85" s="132">
        <f>'Eurostat data'!M184/1000</f>
        <v>2.76</v>
      </c>
      <c r="N85" s="132">
        <f>'Eurostat data'!N184/1000</f>
        <v>2.7959999999999998</v>
      </c>
      <c r="O85" s="132">
        <f>'Eurostat data'!O184/1000</f>
        <v>2.831</v>
      </c>
      <c r="P85" s="132">
        <f>'Eurostat data'!P184/1000</f>
        <v>2.927</v>
      </c>
      <c r="Q85" s="132">
        <f>'Eurostat data'!Q184/1000</f>
        <v>3.1829999999999998</v>
      </c>
      <c r="R85" s="132">
        <f>'Eurostat data'!R184/1000</f>
        <v>3.76</v>
      </c>
      <c r="S85" s="132">
        <f>'Eurostat data'!S184/1000</f>
        <v>4.0328495575221242</v>
      </c>
      <c r="T85" s="132">
        <f>'Eurostat data'!T184/1000</f>
        <v>4.4753982300884951</v>
      </c>
      <c r="U85" s="132">
        <f>'Eurostat data'!U184/1000</f>
        <v>6.1058407079646022</v>
      </c>
      <c r="V85" s="132">
        <f>'Eurostat data'!V184/1000</f>
        <v>7.4035398230088507</v>
      </c>
      <c r="W85" s="164">
        <f t="shared" si="14"/>
        <v>0.21604553656066508</v>
      </c>
      <c r="Y85" s="26">
        <f>V85/('Table 1 Share RE in GIEC'!$V$95/1000)</f>
        <v>4.2846036626318709E-2</v>
      </c>
    </row>
    <row r="86" spans="1:25" x14ac:dyDescent="0.2">
      <c r="A86" s="133" t="s">
        <v>174</v>
      </c>
      <c r="B86" s="132">
        <f>'Eurostat data'!B233/1000</f>
        <v>15.33</v>
      </c>
      <c r="C86" s="132">
        <f>'Eurostat data'!C233/1000</f>
        <v>14.539</v>
      </c>
      <c r="D86" s="132">
        <f>'Eurostat data'!D233/1000</f>
        <v>15.499000000000001</v>
      </c>
      <c r="E86" s="132">
        <f>'Eurostat data'!E233/1000</f>
        <v>16.631</v>
      </c>
      <c r="F86" s="132">
        <f>'Eurostat data'!F233/1000</f>
        <v>15.977</v>
      </c>
      <c r="G86" s="132">
        <f>'Eurostat data'!G233/1000</f>
        <v>16.933</v>
      </c>
      <c r="H86" s="132">
        <f>'Eurostat data'!H233/1000</f>
        <v>15.292999999999999</v>
      </c>
      <c r="I86" s="132">
        <f>'Eurostat data'!I233/1000</f>
        <v>16.238</v>
      </c>
      <c r="J86" s="132">
        <f>'Eurostat data'!J233/1000</f>
        <v>16.940999999999999</v>
      </c>
      <c r="K86" s="132">
        <f>'Eurostat data'!K233/1000</f>
        <v>17.385000000000002</v>
      </c>
      <c r="L86" s="132">
        <f>'Eurostat data'!L233/1000</f>
        <v>18.562999999999999</v>
      </c>
      <c r="M86" s="132">
        <f>'Eurostat data'!M233/1000</f>
        <v>16.54</v>
      </c>
      <c r="N86" s="132">
        <f>'Eurostat data'!N233/1000</f>
        <v>17.648</v>
      </c>
      <c r="O86" s="132">
        <f>'Eurostat data'!O233/1000</f>
        <v>15.711</v>
      </c>
      <c r="P86" s="132">
        <f>'Eurostat data'!P233/1000</f>
        <v>16.831</v>
      </c>
      <c r="Q86" s="132">
        <f>'Eurostat data'!Q233/1000</f>
        <v>18.358000000000001</v>
      </c>
      <c r="R86" s="132">
        <f>'Eurostat data'!R233/1000</f>
        <v>17.356999999999999</v>
      </c>
      <c r="S86" s="132">
        <f>'Eurostat data'!S233/1000</f>
        <v>18.265830364614462</v>
      </c>
      <c r="T86" s="132">
        <f>'Eurostat data'!T233/1000</f>
        <v>18.587448416019125</v>
      </c>
      <c r="U86" s="132">
        <f>'Eurostat data'!U233/1000</f>
        <v>17.570720382546323</v>
      </c>
      <c r="V86" s="132">
        <f>'Eurostat data'!V233/1000</f>
        <v>18.322891631799159</v>
      </c>
      <c r="W86" s="164">
        <f t="shared" si="14"/>
        <v>0.53468733181287531</v>
      </c>
      <c r="Y86" s="26">
        <f>V86/('Table 1 Share RE in GIEC'!$V$95/1000)</f>
        <v>0.10603890905216744</v>
      </c>
    </row>
    <row r="87" spans="1:25" x14ac:dyDescent="0.2">
      <c r="A87" s="133" t="s">
        <v>173</v>
      </c>
      <c r="B87" s="131">
        <f>'Eurostat data'!B277/1000</f>
        <v>0</v>
      </c>
      <c r="C87" s="131">
        <f>'Eurostat data'!C277/1000</f>
        <v>0</v>
      </c>
      <c r="D87" s="131">
        <f>'Eurostat data'!D277/1000</f>
        <v>0</v>
      </c>
      <c r="E87" s="131">
        <f>'Eurostat data'!E277/1000</f>
        <v>1E-3</v>
      </c>
      <c r="F87" s="131">
        <f>'Eurostat data'!F277/1000</f>
        <v>1E-3</v>
      </c>
      <c r="G87" s="131">
        <f>'Eurostat data'!G277/1000</f>
        <v>1E-3</v>
      </c>
      <c r="H87" s="131">
        <f>'Eurostat data'!H277/1000</f>
        <v>1E-3</v>
      </c>
      <c r="I87" s="131">
        <f>'Eurostat data'!I277/1000</f>
        <v>1E-3</v>
      </c>
      <c r="J87" s="131">
        <f>'Eurostat data'!J277/1000</f>
        <v>1E-3</v>
      </c>
      <c r="K87" s="131">
        <f>'Eurostat data'!K277/1000</f>
        <v>4.0000000000000001E-3</v>
      </c>
      <c r="L87" s="131">
        <f>'Eurostat data'!L277/1000</f>
        <v>6.0000000000000001E-3</v>
      </c>
      <c r="M87" s="131">
        <f>'Eurostat data'!M277/1000</f>
        <v>7.0000000000000001E-3</v>
      </c>
      <c r="N87" s="131">
        <f>'Eurostat data'!N277/1000</f>
        <v>0.01</v>
      </c>
      <c r="O87" s="131">
        <f>'Eurostat data'!O277/1000</f>
        <v>2.4E-2</v>
      </c>
      <c r="P87" s="131">
        <f>'Eurostat data'!P277/1000</f>
        <v>2.8000000000000001E-2</v>
      </c>
      <c r="Q87" s="131">
        <f>'Eurostat data'!Q277/1000</f>
        <v>4.9000000000000002E-2</v>
      </c>
      <c r="R87" s="131">
        <f>'Eurostat data'!R277/1000</f>
        <v>6.7000000000000004E-2</v>
      </c>
      <c r="S87" s="131">
        <f>'Eurostat data'!S277/1000</f>
        <v>0.109</v>
      </c>
      <c r="T87" s="131">
        <f>'Eurostat data'!T277/1000</f>
        <v>0.154</v>
      </c>
      <c r="U87" s="131">
        <f>'Eurostat data'!U277/1000</f>
        <v>0.215</v>
      </c>
      <c r="V87" s="131">
        <f>'Eurostat data'!V277/1000</f>
        <v>0.33100000000000002</v>
      </c>
      <c r="W87" s="26">
        <f t="shared" si="14"/>
        <v>9.6590380157525156E-3</v>
      </c>
      <c r="Y87" s="26">
        <f>V87/('Table 1 Share RE in GIEC'!$V$95/1000)</f>
        <v>1.9155753142890252E-3</v>
      </c>
    </row>
    <row r="88" spans="1:25" s="28" customFormat="1" x14ac:dyDescent="0.2">
      <c r="A88" s="134"/>
      <c r="B88" s="135">
        <f>B83+B84+B85+B86+B87</f>
        <v>26.091000000000001</v>
      </c>
      <c r="C88" s="135">
        <f t="shared" ref="C88:T88" si="15">C83+C84+C85+C86+C87</f>
        <v>25.389000000000003</v>
      </c>
      <c r="D88" s="135">
        <f t="shared" si="15"/>
        <v>26.282</v>
      </c>
      <c r="E88" s="135">
        <f t="shared" si="15"/>
        <v>27.588000000000001</v>
      </c>
      <c r="F88" s="135">
        <f t="shared" si="15"/>
        <v>27.028000000000002</v>
      </c>
      <c r="G88" s="135">
        <f t="shared" si="15"/>
        <v>28.082000000000001</v>
      </c>
      <c r="H88" s="135">
        <f t="shared" si="15"/>
        <v>26.558000000000003</v>
      </c>
      <c r="I88" s="135">
        <f t="shared" si="15"/>
        <v>27.558</v>
      </c>
      <c r="J88" s="135">
        <f t="shared" si="15"/>
        <v>28.559000000000001</v>
      </c>
      <c r="K88" s="135">
        <f t="shared" si="15"/>
        <v>29.497000000000003</v>
      </c>
      <c r="L88" s="135">
        <f t="shared" si="15"/>
        <v>30.332999999999998</v>
      </c>
      <c r="M88" s="135">
        <f t="shared" si="15"/>
        <v>28.213000000000001</v>
      </c>
      <c r="N88" s="135">
        <f t="shared" si="15"/>
        <v>29.193000000000001</v>
      </c>
      <c r="O88" s="135">
        <f t="shared" si="15"/>
        <v>27.186</v>
      </c>
      <c r="P88" s="135">
        <f t="shared" si="15"/>
        <v>28.169999999999998</v>
      </c>
      <c r="Q88" s="135">
        <f t="shared" si="15"/>
        <v>29.89</v>
      </c>
      <c r="R88" s="135">
        <f t="shared" si="15"/>
        <v>29.375</v>
      </c>
      <c r="S88" s="135">
        <f t="shared" si="15"/>
        <v>30.477643577246784</v>
      </c>
      <c r="T88" s="135">
        <f t="shared" si="15"/>
        <v>31.262803341558065</v>
      </c>
      <c r="U88" s="135">
        <f>U83+U84+U85+U86+U87</f>
        <v>31.779472161525231</v>
      </c>
      <c r="V88" s="135">
        <f>V83+V84+V85+V86+V87</f>
        <v>34.268422948557209</v>
      </c>
      <c r="Y88" s="26">
        <f>V88/('Table 1 Share RE in GIEC'!$V$95/1000)</f>
        <v>0.19831947147997497</v>
      </c>
    </row>
    <row r="89" spans="1:25" x14ac:dyDescent="0.2">
      <c r="W89" s="169"/>
    </row>
  </sheetData>
  <mergeCells count="3">
    <mergeCell ref="Y53:Z53"/>
    <mergeCell ref="W53:X53"/>
    <mergeCell ref="X65:Y65"/>
  </mergeCells>
  <hyperlinks>
    <hyperlink ref="A53" r:id="rId1" location="'graph1 primary cons by fuel'!A41"/>
    <hyperlink ref="A65" r:id="rId2" location="'graph1 primary cons by fuel'!A41"/>
    <hyperlink ref="A81" r:id="rId3" location="'graph1 primary cons by fuel'!A41" display="EU-27"/>
  </hyperlinks>
  <pageMargins left="0.7" right="0.7" top="0.75" bottom="0.75" header="0.3" footer="0.3"/>
  <pageSetup paperSize="9"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workbookViewId="0">
      <selection activeCell="M37" sqref="M37"/>
    </sheetView>
  </sheetViews>
  <sheetFormatPr defaultColWidth="11.42578125" defaultRowHeight="12.75" x14ac:dyDescent="0.2"/>
  <cols>
    <col min="1" max="1" width="19.5703125" customWidth="1"/>
  </cols>
  <sheetData>
    <row r="2" spans="1:4" x14ac:dyDescent="0.2">
      <c r="A2" s="28" t="s">
        <v>111</v>
      </c>
    </row>
    <row r="3" spans="1:4" ht="13.5" thickBot="1" x14ac:dyDescent="0.25"/>
    <row r="4" spans="1:4" ht="13.5" thickBot="1" x14ac:dyDescent="0.25">
      <c r="A4" s="155"/>
      <c r="B4" s="156">
        <v>2009</v>
      </c>
      <c r="C4" s="478">
        <v>2010</v>
      </c>
      <c r="D4" s="157" t="s">
        <v>182</v>
      </c>
    </row>
    <row r="5" spans="1:4" x14ac:dyDescent="0.2">
      <c r="A5" s="152" t="s">
        <v>112</v>
      </c>
      <c r="B5" s="154">
        <f>'Table 1 Share RE in GIEC'!J4</f>
        <v>9.82586791890072E-2</v>
      </c>
      <c r="C5" s="154">
        <f>'Table 1 Share RE in GIEC'!K4</f>
        <v>0.10584756172134502</v>
      </c>
      <c r="D5" s="145"/>
    </row>
    <row r="6" spans="1:4" x14ac:dyDescent="0.2">
      <c r="A6" s="152" t="s">
        <v>36</v>
      </c>
      <c r="B6" s="154">
        <f>'Table 1 Share RE in GIEC'!J5</f>
        <v>8.9637653379860738E-2</v>
      </c>
      <c r="C6" s="154">
        <f>'Table 1 Share RE in GIEC'!K5</f>
        <v>9.7836573309494232E-2</v>
      </c>
      <c r="D6" s="145"/>
    </row>
    <row r="7" spans="1:4" x14ac:dyDescent="0.2">
      <c r="A7" s="152" t="s">
        <v>180</v>
      </c>
      <c r="B7" s="154">
        <f>'Table 1 Share RE in GIEC'!J6</f>
        <v>9.02866997616385E-2</v>
      </c>
      <c r="C7" s="154">
        <f>'Table 1 Share RE in GIEC'!K6</f>
        <v>9.8708690610395583E-2</v>
      </c>
      <c r="D7" s="160">
        <v>0.12</v>
      </c>
    </row>
    <row r="8" spans="1:4" ht="3.75" customHeight="1" x14ac:dyDescent="0.2">
      <c r="A8" s="153"/>
      <c r="B8" s="154"/>
      <c r="C8" s="479"/>
      <c r="D8" s="145"/>
    </row>
    <row r="9" spans="1:4" x14ac:dyDescent="0.2">
      <c r="A9" s="109" t="s">
        <v>149</v>
      </c>
      <c r="B9" s="154">
        <f>'Table 1 Share RE in GIEC'!J37</f>
        <v>0.42086306019256076</v>
      </c>
      <c r="C9" s="154">
        <f>'Table 1 Share RE in GIEC'!K37</f>
        <v>0.35254095670078484</v>
      </c>
      <c r="D9" s="145"/>
    </row>
    <row r="10" spans="1:4" ht="13.5" customHeight="1" x14ac:dyDescent="0.2">
      <c r="A10" s="109" t="s">
        <v>132</v>
      </c>
      <c r="B10" s="154">
        <f>'Table 1 Share RE in GIEC'!J20</f>
        <v>0.36174636174636177</v>
      </c>
      <c r="C10" s="154">
        <f>'Table 1 Share RE in GIEC'!K20</f>
        <v>0.34618774790656676</v>
      </c>
      <c r="D10" s="160"/>
    </row>
    <row r="11" spans="1:4" x14ac:dyDescent="0.2">
      <c r="A11" s="109" t="s">
        <v>145</v>
      </c>
      <c r="B11" s="154">
        <f>'Table 1 Share RE in GIEC'!J33</f>
        <v>0.34591415013885546</v>
      </c>
      <c r="C11" s="154">
        <f>'Table 1 Share RE in GIEC'!K33</f>
        <v>0.33899361271226047</v>
      </c>
      <c r="D11" s="160">
        <v>0.12</v>
      </c>
    </row>
    <row r="12" spans="1:4" x14ac:dyDescent="0.2">
      <c r="A12" s="109" t="s">
        <v>138</v>
      </c>
      <c r="B12" s="154">
        <f>'Table 1 Share RE in GIEC'!J26</f>
        <v>0.272814039408867</v>
      </c>
      <c r="C12" s="154">
        <f>'Table 1 Share RE in GIEC'!K26</f>
        <v>0.26200242648333238</v>
      </c>
      <c r="D12" s="160">
        <v>0.12</v>
      </c>
    </row>
    <row r="13" spans="1:4" x14ac:dyDescent="0.2">
      <c r="A13" s="109" t="s">
        <v>144</v>
      </c>
      <c r="B13" s="154">
        <f>'Table 1 Share RE in GIEC'!J32</f>
        <v>0.23323334983546404</v>
      </c>
      <c r="C13" s="154">
        <f>'Table 1 Share RE in GIEC'!K32</f>
        <v>0.24506463302504192</v>
      </c>
      <c r="D13" s="160">
        <v>0.12</v>
      </c>
    </row>
    <row r="14" spans="1:4" x14ac:dyDescent="0.2">
      <c r="A14" s="109" t="s">
        <v>140</v>
      </c>
      <c r="B14" s="154">
        <f>'Table 1 Share RE in GIEC'!J28</f>
        <v>0.19259467265725289</v>
      </c>
      <c r="C14" s="154">
        <f>'Table 1 Share RE in GIEC'!K28</f>
        <v>0.22478870928038072</v>
      </c>
      <c r="D14" s="160">
        <v>0.12</v>
      </c>
    </row>
    <row r="15" spans="1:4" x14ac:dyDescent="0.2">
      <c r="A15" s="109" t="s">
        <v>123</v>
      </c>
      <c r="B15" s="154">
        <f>'Table 1 Share RE in GIEC'!J11</f>
        <v>0.16779136435131159</v>
      </c>
      <c r="C15" s="154">
        <f>'Table 1 Share RE in GIEC'!K11</f>
        <v>0.20226696340769112</v>
      </c>
      <c r="D15" s="160">
        <v>0.12</v>
      </c>
    </row>
    <row r="16" spans="1:4" x14ac:dyDescent="0.2">
      <c r="A16" s="109" t="s">
        <v>150</v>
      </c>
      <c r="B16" s="154">
        <f>'Table 1 Share RE in GIEC'!J38</f>
        <v>0.17023611455272752</v>
      </c>
      <c r="C16" s="154">
        <f>'Table 1 Share RE in GIEC'!K38</f>
        <v>0.18097658377200945</v>
      </c>
      <c r="D16" s="160"/>
    </row>
    <row r="17" spans="1:4" x14ac:dyDescent="0.2">
      <c r="A17" s="109" t="s">
        <v>141</v>
      </c>
      <c r="B17" s="154">
        <f>'Table 1 Share RE in GIEC'!J29</f>
        <v>0.14842561820537373</v>
      </c>
      <c r="C17" s="154">
        <f>'Table 1 Share RE in GIEC'!K29</f>
        <v>0.16329674022627982</v>
      </c>
      <c r="D17" s="145"/>
    </row>
    <row r="18" spans="1:4" x14ac:dyDescent="0.2">
      <c r="A18" s="109" t="s">
        <v>133</v>
      </c>
      <c r="B18" s="154">
        <f>'Table 1 Share RE in GIEC'!J21</f>
        <v>0.12337281576169813</v>
      </c>
      <c r="C18" s="154">
        <f>'Table 1 Share RE in GIEC'!K21</f>
        <v>0.15501165501165501</v>
      </c>
      <c r="D18" s="145"/>
    </row>
    <row r="19" spans="1:4" x14ac:dyDescent="0.2">
      <c r="A19" s="109" t="s">
        <v>142</v>
      </c>
      <c r="B19" s="154">
        <f>'Table 1 Share RE in GIEC'!J30</f>
        <v>0.14153066966797975</v>
      </c>
      <c r="C19" s="154">
        <f>'Table 1 Share RE in GIEC'!K30</f>
        <v>0.14716409691629956</v>
      </c>
      <c r="D19" s="145"/>
    </row>
    <row r="20" spans="1:4" x14ac:dyDescent="0.2">
      <c r="A20" s="109" t="s">
        <v>125</v>
      </c>
      <c r="B20" s="154">
        <f>'Table 1 Share RE in GIEC'!J13</f>
        <v>0.13565085962592102</v>
      </c>
      <c r="C20" s="154">
        <f>'Table 1 Share RE in GIEC'!K13</f>
        <v>0.13866579249303393</v>
      </c>
      <c r="D20" s="145"/>
    </row>
    <row r="21" spans="1:4" x14ac:dyDescent="0.2">
      <c r="A21" s="109" t="s">
        <v>128</v>
      </c>
      <c r="B21" s="154">
        <f>'Table 1 Share RE in GIEC'!J16</f>
        <v>9.4710192182285477E-2</v>
      </c>
      <c r="C21" s="154">
        <f>'Table 1 Share RE in GIEC'!K16</f>
        <v>0.1157159970512348</v>
      </c>
      <c r="D21" s="160">
        <v>0.12</v>
      </c>
    </row>
    <row r="22" spans="1:4" x14ac:dyDescent="0.2">
      <c r="A22" s="109" t="s">
        <v>147</v>
      </c>
      <c r="B22" s="154">
        <f>'Table 1 Share RE in GIEC'!J35</f>
        <v>9.9085228692826793E-2</v>
      </c>
      <c r="C22" s="154">
        <f>'Table 1 Share RE in GIEC'!K35</f>
        <v>0.10875807945223419</v>
      </c>
      <c r="D22" s="160"/>
    </row>
    <row r="23" spans="1:4" x14ac:dyDescent="0.2">
      <c r="A23" s="109" t="s">
        <v>130</v>
      </c>
      <c r="B23" s="154">
        <f>'Table 1 Share RE in GIEC'!J18</f>
        <v>9.4280570883975956E-2</v>
      </c>
      <c r="C23" s="154">
        <f>'Table 1 Share RE in GIEC'!K18</f>
        <v>0.10274905278751104</v>
      </c>
      <c r="D23" s="160">
        <v>0.12</v>
      </c>
    </row>
    <row r="24" spans="1:4" x14ac:dyDescent="0.2">
      <c r="A24" s="109" t="s">
        <v>124</v>
      </c>
      <c r="B24" s="154">
        <f>'Table 1 Share RE in GIEC'!J12</f>
        <v>8.4546908217591879E-2</v>
      </c>
      <c r="C24" s="154">
        <f>'Table 1 Share RE in GIEC'!K12</f>
        <v>9.6859518886029242E-2</v>
      </c>
      <c r="D24" s="160">
        <v>0.12</v>
      </c>
    </row>
    <row r="25" spans="1:4" x14ac:dyDescent="0.2">
      <c r="A25" s="109" t="s">
        <v>121</v>
      </c>
      <c r="B25" s="154">
        <f>'Table 1 Share RE in GIEC'!J9</f>
        <v>6.1866818440523622E-2</v>
      </c>
      <c r="C25" s="154">
        <f>'Table 1 Share RE in GIEC'!K9</f>
        <v>8.019740900678593E-2</v>
      </c>
      <c r="D25" s="160"/>
    </row>
    <row r="26" spans="1:4" x14ac:dyDescent="0.2">
      <c r="A26" s="109" t="s">
        <v>129</v>
      </c>
      <c r="B26" s="154">
        <f>'Table 1 Share RE in GIEC'!J17</f>
        <v>7.343522197901961E-2</v>
      </c>
      <c r="C26" s="154">
        <f>'Table 1 Share RE in GIEC'!K17</f>
        <v>7.7855057786250445E-2</v>
      </c>
      <c r="D26" s="160">
        <v>0.12</v>
      </c>
    </row>
    <row r="27" spans="1:4" x14ac:dyDescent="0.2">
      <c r="A27" s="109" t="s">
        <v>143</v>
      </c>
      <c r="B27" s="154">
        <f>'Table 1 Share RE in GIEC'!J31</f>
        <v>7.2291307193431312E-2</v>
      </c>
      <c r="C27" s="154">
        <f>'Table 1 Share RE in GIEC'!K31</f>
        <v>7.7335118848342821E-2</v>
      </c>
      <c r="D27" s="145"/>
    </row>
    <row r="28" spans="1:4" x14ac:dyDescent="0.2">
      <c r="A28" s="109" t="s">
        <v>135</v>
      </c>
      <c r="B28" s="154">
        <f>'Table 1 Share RE in GIEC'!J23</f>
        <v>7.2454050642896589E-2</v>
      </c>
      <c r="C28" s="154">
        <f>'Table 1 Share RE in GIEC'!K23</f>
        <v>7.6564785587805065E-2</v>
      </c>
      <c r="D28" s="145"/>
    </row>
    <row r="29" spans="1:4" x14ac:dyDescent="0.2">
      <c r="A29" s="109" t="s">
        <v>127</v>
      </c>
      <c r="B29" s="154">
        <f>'Table 1 Share RE in GIEC'!J15</f>
        <v>6.0954552858771785E-2</v>
      </c>
      <c r="C29" s="154">
        <f>'Table 1 Share RE in GIEC'!K15</f>
        <v>7.478936236607607E-2</v>
      </c>
      <c r="D29" s="160">
        <v>0.12</v>
      </c>
    </row>
    <row r="30" spans="1:4" x14ac:dyDescent="0.2">
      <c r="A30" s="109" t="s">
        <v>139</v>
      </c>
      <c r="B30" s="154">
        <f>'Table 1 Share RE in GIEC'!J27</f>
        <v>6.5725975660931593E-2</v>
      </c>
      <c r="C30" s="154">
        <f>'Table 1 Share RE in GIEC'!K27</f>
        <v>7.1560607252418779E-2</v>
      </c>
      <c r="D30" s="160"/>
    </row>
    <row r="31" spans="1:4" x14ac:dyDescent="0.2">
      <c r="A31" s="109" t="s">
        <v>122</v>
      </c>
      <c r="B31" s="154">
        <f>'Table 1 Share RE in GIEC'!J10</f>
        <v>5.7296710044637586E-2</v>
      </c>
      <c r="C31" s="154">
        <f>'Table 1 Share RE in GIEC'!K10</f>
        <v>6.2093766053918829E-2</v>
      </c>
      <c r="D31" s="160"/>
    </row>
    <row r="32" spans="1:4" x14ac:dyDescent="0.2">
      <c r="A32" s="109" t="s">
        <v>126</v>
      </c>
      <c r="B32" s="154">
        <f>'Table 1 Share RE in GIEC'!J14</f>
        <v>4.4244821344774421E-2</v>
      </c>
      <c r="C32" s="154">
        <f>'Table 1 Share RE in GIEC'!K14</f>
        <v>4.3576158940397354E-2</v>
      </c>
      <c r="D32" s="160">
        <v>0.12</v>
      </c>
    </row>
    <row r="33" spans="1:5" x14ac:dyDescent="0.2">
      <c r="A33" s="109" t="s">
        <v>120</v>
      </c>
      <c r="B33" s="154">
        <f>'Table 1 Share RE in GIEC'!J8</f>
        <v>3.8565454576743707E-2</v>
      </c>
      <c r="C33" s="154">
        <f>'Table 1 Share RE in GIEC'!K8</f>
        <v>4.1526429605059915E-2</v>
      </c>
      <c r="D33" s="160">
        <v>0.12</v>
      </c>
    </row>
    <row r="34" spans="1:5" x14ac:dyDescent="0.2">
      <c r="A34" s="109" t="s">
        <v>131</v>
      </c>
      <c r="B34" s="154">
        <f>'Table 1 Share RE in GIEC'!J19</f>
        <v>3.4236804564907276E-2</v>
      </c>
      <c r="C34" s="154">
        <f>'Table 1 Share RE in GIEC'!K19</f>
        <v>3.7173352962826645E-2</v>
      </c>
      <c r="D34" s="160"/>
    </row>
    <row r="35" spans="1:5" x14ac:dyDescent="0.2">
      <c r="A35" s="109" t="s">
        <v>137</v>
      </c>
      <c r="B35" s="154">
        <f>'Table 1 Share RE in GIEC'!J25</f>
        <v>3.8696238206102192E-2</v>
      </c>
      <c r="C35" s="154">
        <f>'Table 1 Share RE in GIEC'!K25</f>
        <v>3.412176153881552E-2</v>
      </c>
      <c r="D35" s="160">
        <v>0.12</v>
      </c>
    </row>
    <row r="36" spans="1:5" x14ac:dyDescent="0.2">
      <c r="A36" s="109" t="s">
        <v>146</v>
      </c>
      <c r="B36" s="154">
        <f>'Table 1 Share RE in GIEC'!J34</f>
        <v>3.00203952052027E-2</v>
      </c>
      <c r="C36" s="154">
        <f>'Table 1 Share RE in GIEC'!K34</f>
        <v>3.1928852602420177E-2</v>
      </c>
      <c r="D36" s="160">
        <v>0.12</v>
      </c>
    </row>
    <row r="37" spans="1:5" x14ac:dyDescent="0.2">
      <c r="A37" s="109" t="s">
        <v>134</v>
      </c>
      <c r="B37" s="154">
        <f>'Table 1 Share RE in GIEC'!J22</f>
        <v>2.7472527472527472E-2</v>
      </c>
      <c r="C37" s="154">
        <f>'Table 1 Share RE in GIEC'!K22</f>
        <v>2.8553027050236154E-2</v>
      </c>
      <c r="D37" s="160">
        <v>0.12</v>
      </c>
    </row>
    <row r="38" spans="1:5" ht="13.5" thickBot="1" x14ac:dyDescent="0.25">
      <c r="A38" s="112" t="s">
        <v>136</v>
      </c>
      <c r="B38" s="217">
        <f>'Table 1 Share RE in GIEC'!J24</f>
        <v>0</v>
      </c>
      <c r="C38" s="217">
        <f>'Table 1 Share RE in GIEC'!K24</f>
        <v>0</v>
      </c>
      <c r="D38" s="146"/>
    </row>
    <row r="40" spans="1:5" x14ac:dyDescent="0.2">
      <c r="A40" s="158" t="s">
        <v>184</v>
      </c>
      <c r="E40" s="159" t="s">
        <v>183</v>
      </c>
    </row>
  </sheetData>
  <sortState ref="A9:C38">
    <sortCondition descending="1" ref="C9:C3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QA_QC</vt:lpstr>
      <vt:lpstr>Eurostat data</vt:lpstr>
      <vt:lpstr>IEA data</vt:lpstr>
      <vt:lpstr>Figure 1  RE in primary consump</vt:lpstr>
      <vt:lpstr>Table 1 Share RE in GIEC</vt:lpstr>
      <vt:lpstr>Figure 2 growth RE</vt:lpstr>
      <vt:lpstr>Fig 3  GIEC by sources</vt:lpstr>
      <vt:lpstr>Fig 4 share RE in GEIC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Carsten Iversen</cp:lastModifiedBy>
  <cp:lastPrinted>2012-07-11T10:11:48Z</cp:lastPrinted>
  <dcterms:created xsi:type="dcterms:W3CDTF">1996-11-27T13:48:17Z</dcterms:created>
  <dcterms:modified xsi:type="dcterms:W3CDTF">2013-01-10T08:26:45Z</dcterms:modified>
</cp:coreProperties>
</file>